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12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<sst xmlns="http://schemas.openxmlformats.org/spreadsheetml/2006/main" count="69" uniqueCount="61">
  <si>
    <t>Ranked Instructional (Regular) Faculty by College</t>
  </si>
  <si>
    <t>and Recommended Apportionment for Faculty Senate</t>
  </si>
  <si>
    <t>Rec Alloc</t>
  </si>
  <si>
    <t>College/Division</t>
  </si>
  <si>
    <t>Total</t>
  </si>
  <si>
    <t>alloc</t>
  </si>
  <si>
    <t>for 2010-13</t>
  </si>
  <si>
    <t>Architecture</t>
  </si>
  <si>
    <t>Arts and Sciences</t>
  </si>
  <si>
    <t>Atmospheric and Geographic Sciences</t>
  </si>
  <si>
    <t>Business</t>
  </si>
  <si>
    <t>Earth and Energy</t>
  </si>
  <si>
    <t>Education</t>
  </si>
  <si>
    <t>Engineering</t>
  </si>
  <si>
    <t>Fine Arts</t>
  </si>
  <si>
    <t>Journalism &amp; Mass Comm</t>
  </si>
  <si>
    <t>Law</t>
  </si>
  <si>
    <t>Graduate College</t>
  </si>
  <si>
    <t>International Programs Center (IPC, IAS)</t>
  </si>
  <si>
    <t>TOTAL NON-POOLED (47 seats)</t>
  </si>
  <si>
    <t>POOLED PROGRAMS</t>
  </si>
  <si>
    <t xml:space="preserve">  NON DEGREE-RECOMMENDING</t>
  </si>
  <si>
    <t xml:space="preserve">     Honors</t>
  </si>
  <si>
    <t xml:space="preserve">     President</t>
  </si>
  <si>
    <t xml:space="preserve">     Provost Direct</t>
  </si>
  <si>
    <t>Art Museum</t>
  </si>
  <si>
    <t>Blankenship Chair</t>
  </si>
  <si>
    <t>Carl Albert Center</t>
  </si>
  <si>
    <t>Okla. Mus. of Nat. Hist.</t>
  </si>
  <si>
    <t>World Literature Today</t>
  </si>
  <si>
    <t>Provost Office Admin.</t>
  </si>
  <si>
    <t xml:space="preserve">     Writing Center</t>
  </si>
  <si>
    <t xml:space="preserve">     Research Administration</t>
  </si>
  <si>
    <t xml:space="preserve">     Library</t>
  </si>
  <si>
    <t xml:space="preserve">     ROTC</t>
  </si>
  <si>
    <t>TOTAL - POOLED (3 seats)</t>
  </si>
  <si>
    <t>Total Full-Time Equivalent Instructional Faculty</t>
  </si>
  <si>
    <t>Units with more than 1% of the faculty</t>
  </si>
  <si>
    <t>Faculty</t>
  </si>
  <si>
    <t>Liberal Studies</t>
  </si>
  <si>
    <t>Aviation</t>
  </si>
  <si>
    <t>Appt Cmte Res.</t>
  </si>
  <si>
    <t>Combined Amend</t>
  </si>
  <si>
    <t>Units with less than 1% of the faculty</t>
  </si>
  <si>
    <t xml:space="preserve">  DEGREE-RECOMMENDING</t>
  </si>
  <si>
    <t xml:space="preserve">    Liberal Studies</t>
  </si>
  <si>
    <t xml:space="preserve">    CCE Aviation</t>
  </si>
  <si>
    <t>X 47</t>
  </si>
  <si>
    <t>% of 954.9</t>
  </si>
  <si>
    <t>ex-officio</t>
  </si>
  <si>
    <t>ex officio</t>
  </si>
  <si>
    <t>Pooled programs with less than 1% of the faculty</t>
  </si>
  <si>
    <t>% of faculty total</t>
  </si>
  <si>
    <t>% of 959.40</t>
  </si>
  <si>
    <t>Change</t>
  </si>
  <si>
    <t>in Seats</t>
  </si>
  <si>
    <t>Amend 1</t>
  </si>
  <si>
    <t xml:space="preserve"> Amend 2</t>
  </si>
  <si>
    <t>2010-2013</t>
  </si>
  <si>
    <t>x 48</t>
  </si>
  <si>
    <t>XX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</si>
</sst>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"/>
    <numFmt numFmtId="168" formatCode="0.0"/>
  </numFmts>
  <fonts count="28">
    <font>
      <sz val="10"/>
      <name val="Arial"/>
      <family val="0"/>
    </font>
    <font>
      <sz val="12"/>
      <name val="Arial"/>
      <family val="2"/>
    </font>
    <font>
      <u val="single"/>
      <sz val="10"/>
      <name val="Arial"/>
      <family val="2"/>
    </font>
    <font>
      <strike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1"/>
      <color indexed="52"/>
      <name val="Calibri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slant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/>
      <top>
        <color indexed="63"/>
      </top>
      <bottom>
        <color indexed="63"/>
      </bottom>
    </border>
    <border>
      <left style="slantDashDot"/>
      <right>
        <color indexed="63"/>
      </right>
      <top style="thin"/>
      <bottom>
        <color indexed="63"/>
      </bottom>
    </border>
    <border>
      <left>
        <color indexed="63"/>
      </left>
      <right style="slantDashDot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slantDashDot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slantDashDot"/>
      <top style="thin"/>
      <bottom style="slantDashDot"/>
    </border>
    <border>
      <left style="slantDashDot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slantDashDot"/>
      <right>
        <color indexed="63"/>
      </right>
      <top style="thin"/>
      <bottom style="slantDashDot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 style="slantDashDot"/>
      <top style="slantDashDot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2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2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4" fillId="13" borderId="0" applyNumberFormat="0" applyBorder="0" applyAlignment="0" applyProtection="0"/>
    <xf numFmtId="0" fontId="15" fillId="14" borderId="1" applyNumberFormat="0" applyAlignment="0" applyProtection="0"/>
    <xf numFmtId="0" fontId="16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16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2" fillId="6" borderId="1" applyNumberFormat="0" applyAlignment="0" applyProtection="0"/>
    <xf numFmtId="0" fontId="9" fillId="0" borderId="6" applyNumberFormat="0" applyFill="0" applyAlignment="0" applyProtection="0"/>
    <xf numFmtId="0" fontId="23" fillId="6" borderId="0" applyNumberFormat="0" applyBorder="0" applyAlignment="0" applyProtection="0"/>
    <xf numFmtId="0" fontId="0" fillId="4" borderId="7" applyNumberFormat="0" applyFont="0" applyAlignment="0" applyProtection="0"/>
    <xf numFmtId="0" fontId="24" fillId="14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167" fontId="0" fillId="0" borderId="0" xfId="0" applyNumberFormat="1" applyAlignment="1">
      <alignment horizontal="centerContinuous"/>
    </xf>
    <xf numFmtId="167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10" fillId="0" borderId="0" xfId="0" applyFont="1" applyAlignment="1">
      <alignment/>
    </xf>
    <xf numFmtId="2" fontId="8" fillId="0" borderId="10" xfId="0" applyNumberFormat="1" applyFont="1" applyBorder="1" applyAlignment="1">
      <alignment/>
    </xf>
    <xf numFmtId="1" fontId="0" fillId="0" borderId="0" xfId="0" applyNumberFormat="1" applyAlignment="1">
      <alignment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/>
    </xf>
    <xf numFmtId="0" fontId="8" fillId="0" borderId="0" xfId="0" applyFont="1" applyAlignment="1">
      <alignment horizontal="center"/>
    </xf>
    <xf numFmtId="0" fontId="0" fillId="2" borderId="11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2" xfId="0" applyFont="1" applyBorder="1" applyAlignment="1">
      <alignment horizontal="center"/>
    </xf>
    <xf numFmtId="167" fontId="2" fillId="0" borderId="0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2" fontId="0" fillId="0" borderId="12" xfId="0" applyNumberFormat="1" applyBorder="1" applyAlignment="1">
      <alignment/>
    </xf>
    <xf numFmtId="167" fontId="0" fillId="0" borderId="0" xfId="0" applyNumberFormat="1" applyBorder="1" applyAlignment="1">
      <alignment/>
    </xf>
    <xf numFmtId="1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vertical="center"/>
    </xf>
    <xf numFmtId="2" fontId="8" fillId="0" borderId="14" xfId="0" applyNumberFormat="1" applyFont="1" applyBorder="1" applyAlignment="1">
      <alignment/>
    </xf>
    <xf numFmtId="167" fontId="8" fillId="0" borderId="0" xfId="0" applyNumberFormat="1" applyFont="1" applyBorder="1" applyAlignment="1">
      <alignment/>
    </xf>
    <xf numFmtId="0" fontId="11" fillId="0" borderId="15" xfId="0" applyFon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right"/>
    </xf>
    <xf numFmtId="0" fontId="0" fillId="2" borderId="13" xfId="0" applyFill="1" applyBorder="1" applyAlignment="1">
      <alignment/>
    </xf>
    <xf numFmtId="167" fontId="8" fillId="0" borderId="16" xfId="0" applyNumberFormat="1" applyFont="1" applyBorder="1" applyAlignment="1">
      <alignment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0" fillId="2" borderId="0" xfId="0" applyFill="1" applyBorder="1" applyAlignment="1">
      <alignment horizontal="right"/>
    </xf>
    <xf numFmtId="0" fontId="0" fillId="2" borderId="0" xfId="0" applyFill="1" applyBorder="1" applyAlignment="1">
      <alignment/>
    </xf>
    <xf numFmtId="0" fontId="0" fillId="0" borderId="10" xfId="0" applyBorder="1" applyAlignment="1">
      <alignment/>
    </xf>
    <xf numFmtId="0" fontId="11" fillId="0" borderId="17" xfId="0" applyFont="1" applyBorder="1" applyAlignment="1">
      <alignment/>
    </xf>
    <xf numFmtId="2" fontId="0" fillId="2" borderId="11" xfId="0" applyNumberFormat="1" applyFill="1" applyBorder="1" applyAlignment="1">
      <alignment/>
    </xf>
    <xf numFmtId="1" fontId="11" fillId="0" borderId="10" xfId="53" applyNumberFormat="1" applyFont="1" applyBorder="1" applyAlignment="1" applyProtection="1">
      <alignment/>
      <protection/>
    </xf>
    <xf numFmtId="0" fontId="0" fillId="2" borderId="12" xfId="0" applyFill="1" applyBorder="1" applyAlignment="1">
      <alignment/>
    </xf>
    <xf numFmtId="167" fontId="0" fillId="2" borderId="0" xfId="0" applyNumberFormat="1" applyFill="1" applyBorder="1" applyAlignment="1">
      <alignment/>
    </xf>
    <xf numFmtId="2" fontId="0" fillId="2" borderId="12" xfId="0" applyNumberFormat="1" applyFill="1" applyBorder="1" applyAlignment="1">
      <alignment vertical="center"/>
    </xf>
    <xf numFmtId="2" fontId="0" fillId="2" borderId="12" xfId="0" applyNumberFormat="1" applyFill="1" applyBorder="1" applyAlignment="1">
      <alignment/>
    </xf>
    <xf numFmtId="0" fontId="0" fillId="2" borderId="0" xfId="0" applyFill="1" applyAlignment="1">
      <alignment/>
    </xf>
    <xf numFmtId="0" fontId="0" fillId="0" borderId="0" xfId="0" applyFill="1" applyBorder="1" applyAlignment="1">
      <alignment/>
    </xf>
    <xf numFmtId="0" fontId="8" fillId="0" borderId="10" xfId="0" applyFont="1" applyBorder="1" applyAlignment="1">
      <alignment/>
    </xf>
    <xf numFmtId="1" fontId="11" fillId="0" borderId="15" xfId="53" applyNumberFormat="1" applyFont="1" applyBorder="1" applyAlignment="1" applyProtection="1">
      <alignment/>
      <protection/>
    </xf>
    <xf numFmtId="0" fontId="8" fillId="0" borderId="18" xfId="0" applyFont="1" applyBorder="1" applyAlignment="1">
      <alignment/>
    </xf>
    <xf numFmtId="2" fontId="0" fillId="14" borderId="0" xfId="0" applyNumberFormat="1" applyFill="1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2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1" xfId="0" applyFont="1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21" xfId="0" applyBorder="1" applyAlignment="1">
      <alignment horizontal="right"/>
    </xf>
    <xf numFmtId="0" fontId="8" fillId="0" borderId="20" xfId="0" applyFont="1" applyBorder="1" applyAlignment="1">
      <alignment/>
    </xf>
    <xf numFmtId="0" fontId="11" fillId="0" borderId="22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vertical="center"/>
    </xf>
    <xf numFmtId="2" fontId="0" fillId="2" borderId="23" xfId="0" applyNumberFormat="1" applyFill="1" applyBorder="1" applyAlignment="1">
      <alignment/>
    </xf>
    <xf numFmtId="0" fontId="0" fillId="2" borderId="21" xfId="0" applyFill="1" applyBorder="1" applyAlignment="1">
      <alignment vertical="center"/>
    </xf>
    <xf numFmtId="0" fontId="0" fillId="2" borderId="21" xfId="0" applyFill="1" applyBorder="1" applyAlignment="1">
      <alignment/>
    </xf>
    <xf numFmtId="0" fontId="0" fillId="2" borderId="23" xfId="0" applyFill="1" applyBorder="1" applyAlignment="1">
      <alignment/>
    </xf>
    <xf numFmtId="0" fontId="0" fillId="2" borderId="21" xfId="0" applyFill="1" applyBorder="1" applyAlignment="1">
      <alignment/>
    </xf>
    <xf numFmtId="0" fontId="0" fillId="2" borderId="23" xfId="0" applyFill="1" applyBorder="1" applyAlignment="1">
      <alignment/>
    </xf>
    <xf numFmtId="2" fontId="0" fillId="0" borderId="21" xfId="0" applyNumberFormat="1" applyFont="1" applyBorder="1" applyAlignment="1">
      <alignment/>
    </xf>
    <xf numFmtId="2" fontId="0" fillId="14" borderId="20" xfId="0" applyNumberFormat="1" applyFill="1" applyBorder="1" applyAlignment="1">
      <alignment/>
    </xf>
    <xf numFmtId="2" fontId="11" fillId="0" borderId="21" xfId="53" applyNumberFormat="1" applyFont="1" applyBorder="1" applyAlignment="1" applyProtection="1">
      <alignment/>
      <protection/>
    </xf>
    <xf numFmtId="0" fontId="8" fillId="0" borderId="24" xfId="0" applyFont="1" applyBorder="1" applyAlignment="1">
      <alignment/>
    </xf>
    <xf numFmtId="167" fontId="0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/>
    </xf>
    <xf numFmtId="2" fontId="8" fillId="0" borderId="25" xfId="0" applyNumberFormat="1" applyFont="1" applyBorder="1" applyAlignment="1">
      <alignment/>
    </xf>
    <xf numFmtId="1" fontId="8" fillId="0" borderId="26" xfId="0" applyNumberFormat="1" applyFont="1" applyBorder="1" applyAlignment="1">
      <alignment/>
    </xf>
    <xf numFmtId="0" fontId="8" fillId="0" borderId="22" xfId="0" applyFont="1" applyBorder="1" applyAlignment="1">
      <alignment/>
    </xf>
    <xf numFmtId="1" fontId="8" fillId="0" borderId="27" xfId="0" applyNumberFormat="1" applyFont="1" applyBorder="1" applyAlignment="1">
      <alignment/>
    </xf>
    <xf numFmtId="2" fontId="11" fillId="0" borderId="0" xfId="53" applyNumberFormat="1" applyFont="1" applyBorder="1" applyAlignment="1" applyProtection="1">
      <alignment/>
      <protection/>
    </xf>
    <xf numFmtId="0" fontId="8" fillId="0" borderId="20" xfId="0" applyFont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1" fillId="0" borderId="14" xfId="0" applyFont="1" applyBorder="1" applyAlignment="1">
      <alignment/>
    </xf>
    <xf numFmtId="0" fontId="0" fillId="2" borderId="13" xfId="0" applyFill="1" applyBorder="1" applyAlignment="1">
      <alignment horizontal="right"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167" fontId="8" fillId="0" borderId="30" xfId="0" applyNumberFormat="1" applyFont="1" applyBorder="1" applyAlignment="1">
      <alignment horizontal="center"/>
    </xf>
    <xf numFmtId="167" fontId="8" fillId="0" borderId="31" xfId="0" applyNumberFormat="1" applyFont="1" applyBorder="1" applyAlignment="1">
      <alignment horizontal="center"/>
    </xf>
    <xf numFmtId="167" fontId="8" fillId="0" borderId="32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@sum(I25:I44)" TargetMode="External" /><Relationship Id="rId2" Type="http://schemas.openxmlformats.org/officeDocument/2006/relationships/hyperlink" Target="mailto:=@sum(I25:I44)" TargetMode="External" /><Relationship Id="rId3" Type="http://schemas.openxmlformats.org/officeDocument/2006/relationships/hyperlink" Target="mailto:=@sum(I25:I44)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zoomScalePageLayoutView="0" workbookViewId="0" topLeftCell="A1">
      <selection activeCell="M26" sqref="M26"/>
    </sheetView>
  </sheetViews>
  <sheetFormatPr defaultColWidth="9.140625" defaultRowHeight="12.75"/>
  <cols>
    <col min="1" max="1" width="6.57421875" style="0" customWidth="1"/>
    <col min="2" max="2" width="8.8515625" style="0" customWidth="1"/>
    <col min="3" max="3" width="11.421875" style="0" customWidth="1"/>
    <col min="4" max="4" width="6.140625" style="0" customWidth="1"/>
    <col min="5" max="5" width="5.8515625" style="0" customWidth="1"/>
    <col min="6" max="6" width="10.7109375" style="0" customWidth="1"/>
    <col min="7" max="7" width="7.00390625" style="0" customWidth="1"/>
    <col min="8" max="8" width="10.7109375" style="0" customWidth="1"/>
    <col min="9" max="9" width="10.421875" style="0" customWidth="1"/>
    <col min="10" max="10" width="9.8515625" style="0" customWidth="1"/>
    <col min="11" max="11" width="7.8515625" style="0" customWidth="1"/>
    <col min="12" max="12" width="10.28125" style="19" customWidth="1"/>
    <col min="13" max="13" width="9.57421875" style="0" customWidth="1"/>
    <col min="14" max="14" width="10.140625" style="0" customWidth="1"/>
    <col min="15" max="15" width="9.7109375" style="0" customWidth="1"/>
  </cols>
  <sheetData>
    <row r="1" spans="1:14" ht="15.75" thickBot="1">
      <c r="A1" s="1" t="s">
        <v>0</v>
      </c>
      <c r="B1" s="1"/>
      <c r="C1" s="1"/>
      <c r="D1" s="1"/>
      <c r="E1" s="1"/>
      <c r="F1" s="1"/>
      <c r="G1" s="1" t="s">
        <v>1</v>
      </c>
      <c r="L1" s="18"/>
      <c r="N1" t="s">
        <v>58</v>
      </c>
    </row>
    <row r="2" spans="1:15" ht="15.75" thickTop="1">
      <c r="A2" s="1"/>
      <c r="B2" s="3"/>
      <c r="C2" s="4"/>
      <c r="D2" s="3"/>
      <c r="E2" s="2"/>
      <c r="H2" s="106" t="s">
        <v>41</v>
      </c>
      <c r="I2" s="107"/>
      <c r="J2" s="102" t="s">
        <v>56</v>
      </c>
      <c r="K2" s="108" t="s">
        <v>57</v>
      </c>
      <c r="L2" s="109"/>
      <c r="M2" s="110"/>
      <c r="N2" s="111" t="s">
        <v>42</v>
      </c>
      <c r="O2" s="112"/>
    </row>
    <row r="3" spans="1:15" ht="12.75">
      <c r="A3" s="5"/>
      <c r="B3" s="5"/>
      <c r="C3" s="5"/>
      <c r="D3" s="5"/>
      <c r="E3" s="5"/>
      <c r="F3" s="6" t="s">
        <v>38</v>
      </c>
      <c r="G3" s="26">
        <v>2007</v>
      </c>
      <c r="H3" s="69" t="s">
        <v>48</v>
      </c>
      <c r="I3" s="70" t="s">
        <v>2</v>
      </c>
      <c r="J3" s="66" t="s">
        <v>2</v>
      </c>
      <c r="K3" s="30" t="s">
        <v>38</v>
      </c>
      <c r="L3" s="92" t="s">
        <v>53</v>
      </c>
      <c r="M3" s="31" t="s">
        <v>2</v>
      </c>
      <c r="N3" s="6" t="s">
        <v>2</v>
      </c>
      <c r="O3" s="100" t="s">
        <v>54</v>
      </c>
    </row>
    <row r="4" spans="1:15" ht="12.75">
      <c r="A4" s="7" t="s">
        <v>3</v>
      </c>
      <c r="B4" s="7"/>
      <c r="C4" s="7"/>
      <c r="E4" s="7"/>
      <c r="F4" s="20" t="s">
        <v>4</v>
      </c>
      <c r="G4" s="47" t="s">
        <v>5</v>
      </c>
      <c r="H4" s="71" t="s">
        <v>47</v>
      </c>
      <c r="I4" s="72" t="s">
        <v>6</v>
      </c>
      <c r="J4" s="67" t="s">
        <v>6</v>
      </c>
      <c r="K4" s="32" t="s">
        <v>4</v>
      </c>
      <c r="L4" s="33" t="s">
        <v>59</v>
      </c>
      <c r="M4" s="34" t="s">
        <v>6</v>
      </c>
      <c r="N4" s="20" t="s">
        <v>6</v>
      </c>
      <c r="O4" s="101" t="s">
        <v>55</v>
      </c>
    </row>
    <row r="5" spans="1:15" ht="12.75">
      <c r="A5" s="5" t="s">
        <v>7</v>
      </c>
      <c r="B5" s="5"/>
      <c r="C5" s="5"/>
      <c r="D5" s="5"/>
      <c r="E5" s="8"/>
      <c r="F5" s="8">
        <v>33</v>
      </c>
      <c r="G5" s="16">
        <v>1</v>
      </c>
      <c r="H5" s="73">
        <f>F5/$F$20*47</f>
        <v>1.6242538485705311</v>
      </c>
      <c r="I5" s="74">
        <v>2</v>
      </c>
      <c r="J5" s="28">
        <v>2</v>
      </c>
      <c r="K5" s="35">
        <v>33</v>
      </c>
      <c r="L5" s="93">
        <f>F5/K$20*M$20</f>
        <v>1.6510318949343339</v>
      </c>
      <c r="M5" s="37">
        <f>2-1</f>
        <v>1</v>
      </c>
      <c r="N5" s="23">
        <f>2-1</f>
        <v>1</v>
      </c>
      <c r="O5">
        <v>0</v>
      </c>
    </row>
    <row r="6" spans="1:15" ht="12.75">
      <c r="A6" s="5" t="s">
        <v>8</v>
      </c>
      <c r="B6" s="5"/>
      <c r="C6" s="5"/>
      <c r="D6" s="5"/>
      <c r="E6" s="9"/>
      <c r="F6" s="8">
        <v>470.39</v>
      </c>
      <c r="G6" s="16">
        <v>22</v>
      </c>
      <c r="H6" s="73">
        <f aca="true" t="shared" si="0" ref="H6:H18">F6/$F$20*47</f>
        <v>23.152508116033093</v>
      </c>
      <c r="I6" s="74">
        <v>23</v>
      </c>
      <c r="J6" s="28">
        <v>23</v>
      </c>
      <c r="K6" s="35">
        <v>470.39</v>
      </c>
      <c r="L6" s="93">
        <f aca="true" t="shared" si="1" ref="L6:L18">F6/K$20*M$20</f>
        <v>23.534208880550345</v>
      </c>
      <c r="M6" s="38">
        <v>23</v>
      </c>
      <c r="N6">
        <v>23</v>
      </c>
      <c r="O6">
        <v>1</v>
      </c>
    </row>
    <row r="7" spans="1:15" ht="12.75">
      <c r="A7" s="5" t="s">
        <v>9</v>
      </c>
      <c r="B7" s="5"/>
      <c r="C7" s="5"/>
      <c r="D7" s="5"/>
      <c r="E7" s="9"/>
      <c r="F7" s="8">
        <v>30.75</v>
      </c>
      <c r="G7" s="16">
        <v>2</v>
      </c>
      <c r="H7" s="73">
        <f t="shared" si="0"/>
        <v>1.5135092679861766</v>
      </c>
      <c r="I7" s="74">
        <v>1</v>
      </c>
      <c r="J7" s="28">
        <v>1</v>
      </c>
      <c r="K7" s="35">
        <v>30.75</v>
      </c>
      <c r="L7" s="93">
        <f t="shared" si="1"/>
        <v>1.5384615384615388</v>
      </c>
      <c r="M7" s="38">
        <v>1</v>
      </c>
      <c r="N7">
        <v>1</v>
      </c>
      <c r="O7">
        <v>-1</v>
      </c>
    </row>
    <row r="8" spans="1:15" ht="12.75">
      <c r="A8" s="5" t="s">
        <v>10</v>
      </c>
      <c r="B8" s="5"/>
      <c r="C8" s="5"/>
      <c r="D8" s="5"/>
      <c r="E8" s="9"/>
      <c r="F8" s="8">
        <v>55.5</v>
      </c>
      <c r="G8" s="16">
        <v>3</v>
      </c>
      <c r="H8" s="73">
        <f t="shared" si="0"/>
        <v>2.731699654414075</v>
      </c>
      <c r="I8" s="74">
        <v>3</v>
      </c>
      <c r="J8" s="28">
        <v>3</v>
      </c>
      <c r="K8" s="35">
        <v>55.5</v>
      </c>
      <c r="L8" s="93">
        <f t="shared" si="1"/>
        <v>2.776735459662289</v>
      </c>
      <c r="M8" s="38">
        <v>3</v>
      </c>
      <c r="N8">
        <v>3</v>
      </c>
      <c r="O8">
        <v>0</v>
      </c>
    </row>
    <row r="9" spans="1:15" ht="12.75">
      <c r="A9" s="5" t="s">
        <v>11</v>
      </c>
      <c r="B9" s="5"/>
      <c r="C9" s="5"/>
      <c r="D9" s="5"/>
      <c r="E9" s="9"/>
      <c r="F9" s="8">
        <v>35.16</v>
      </c>
      <c r="G9" s="16">
        <v>2</v>
      </c>
      <c r="H9" s="73">
        <f t="shared" si="0"/>
        <v>1.730568645931511</v>
      </c>
      <c r="I9" s="74">
        <v>2</v>
      </c>
      <c r="J9" s="28">
        <v>2</v>
      </c>
      <c r="K9" s="35">
        <v>35.16</v>
      </c>
      <c r="L9" s="93">
        <f t="shared" si="1"/>
        <v>1.7590994371482176</v>
      </c>
      <c r="M9" s="38">
        <v>2</v>
      </c>
      <c r="N9">
        <f>2-1</f>
        <v>1</v>
      </c>
      <c r="O9">
        <v>-1</v>
      </c>
    </row>
    <row r="10" spans="1:15" ht="12.75">
      <c r="A10" s="5" t="s">
        <v>12</v>
      </c>
      <c r="B10" s="5"/>
      <c r="C10" s="5"/>
      <c r="D10" s="5"/>
      <c r="E10" s="5"/>
      <c r="F10" s="8">
        <v>64.25</v>
      </c>
      <c r="G10" s="16">
        <v>3</v>
      </c>
      <c r="H10" s="73">
        <f t="shared" si="0"/>
        <v>3.1623730233532306</v>
      </c>
      <c r="I10" s="74">
        <v>3</v>
      </c>
      <c r="J10" s="28">
        <v>3</v>
      </c>
      <c r="K10" s="35">
        <v>64.25</v>
      </c>
      <c r="L10" s="93">
        <f t="shared" si="1"/>
        <v>3.2145090681676045</v>
      </c>
      <c r="M10" s="38">
        <v>3</v>
      </c>
      <c r="N10">
        <v>3</v>
      </c>
      <c r="O10">
        <v>0</v>
      </c>
    </row>
    <row r="11" spans="1:15" ht="12.75">
      <c r="A11" s="5" t="s">
        <v>13</v>
      </c>
      <c r="B11" s="5"/>
      <c r="C11" s="5"/>
      <c r="D11" s="5"/>
      <c r="E11" s="9"/>
      <c r="F11" s="8">
        <v>104.2</v>
      </c>
      <c r="G11" s="16">
        <v>5</v>
      </c>
      <c r="H11" s="73">
        <f t="shared" si="0"/>
        <v>5.128704576395434</v>
      </c>
      <c r="I11" s="74">
        <v>5</v>
      </c>
      <c r="J11" s="28">
        <v>5</v>
      </c>
      <c r="K11" s="35">
        <v>104.2</v>
      </c>
      <c r="L11" s="93">
        <f t="shared" si="1"/>
        <v>5.213258286429019</v>
      </c>
      <c r="M11" s="38">
        <v>5</v>
      </c>
      <c r="N11">
        <v>5</v>
      </c>
      <c r="O11">
        <v>0</v>
      </c>
    </row>
    <row r="12" spans="1:15" ht="12.75">
      <c r="A12" s="5" t="s">
        <v>14</v>
      </c>
      <c r="B12" s="5"/>
      <c r="C12" s="5"/>
      <c r="D12" s="5"/>
      <c r="E12" s="9"/>
      <c r="F12" s="8">
        <v>97</v>
      </c>
      <c r="G12" s="16">
        <v>4</v>
      </c>
      <c r="H12" s="73">
        <f t="shared" si="0"/>
        <v>4.774321918525501</v>
      </c>
      <c r="I12" s="74">
        <v>5</v>
      </c>
      <c r="J12" s="28">
        <v>5</v>
      </c>
      <c r="K12" s="35">
        <v>97</v>
      </c>
      <c r="L12" s="93">
        <f t="shared" si="1"/>
        <v>4.853033145716073</v>
      </c>
      <c r="M12" s="38">
        <v>5</v>
      </c>
      <c r="N12">
        <v>5</v>
      </c>
      <c r="O12">
        <v>1</v>
      </c>
    </row>
    <row r="13" spans="1:15" ht="12.75">
      <c r="A13" s="5" t="s">
        <v>15</v>
      </c>
      <c r="B13" s="5"/>
      <c r="C13" s="5"/>
      <c r="D13" s="5"/>
      <c r="E13" s="9"/>
      <c r="F13" s="8">
        <v>22</v>
      </c>
      <c r="G13" s="16">
        <v>1</v>
      </c>
      <c r="H13" s="73">
        <f t="shared" si="0"/>
        <v>1.0828358990470206</v>
      </c>
      <c r="I13" s="74">
        <v>1</v>
      </c>
      <c r="J13" s="28">
        <v>1</v>
      </c>
      <c r="K13" s="35">
        <v>22</v>
      </c>
      <c r="L13" s="93">
        <f t="shared" si="1"/>
        <v>1.1006879299562227</v>
      </c>
      <c r="M13" s="38">
        <v>1</v>
      </c>
      <c r="N13">
        <v>1</v>
      </c>
      <c r="O13">
        <v>0</v>
      </c>
    </row>
    <row r="14" spans="1:15" ht="12.75">
      <c r="A14" s="5" t="s">
        <v>16</v>
      </c>
      <c r="B14" s="5"/>
      <c r="C14" s="5"/>
      <c r="D14" s="5"/>
      <c r="E14" s="9"/>
      <c r="F14" s="8">
        <v>30.65</v>
      </c>
      <c r="G14" s="16">
        <v>2</v>
      </c>
      <c r="H14" s="73">
        <f t="shared" si="0"/>
        <v>1.508587286626872</v>
      </c>
      <c r="I14" s="74">
        <v>1</v>
      </c>
      <c r="J14" s="28">
        <v>1</v>
      </c>
      <c r="K14" s="35">
        <v>30.65</v>
      </c>
      <c r="L14" s="93">
        <f t="shared" si="1"/>
        <v>1.533458411507192</v>
      </c>
      <c r="M14" s="38">
        <v>1</v>
      </c>
      <c r="N14">
        <v>1</v>
      </c>
      <c r="O14">
        <v>-1</v>
      </c>
    </row>
    <row r="15" spans="1:15" ht="12.75">
      <c r="A15" t="s">
        <v>17</v>
      </c>
      <c r="F15" s="8"/>
      <c r="G15" s="16">
        <v>1</v>
      </c>
      <c r="H15" s="73">
        <f t="shared" si="0"/>
        <v>0</v>
      </c>
      <c r="I15" s="74">
        <v>0</v>
      </c>
      <c r="J15" s="66" t="s">
        <v>49</v>
      </c>
      <c r="K15" s="35">
        <v>0</v>
      </c>
      <c r="L15" s="93">
        <f t="shared" si="1"/>
        <v>0</v>
      </c>
      <c r="M15" s="38">
        <v>0</v>
      </c>
      <c r="N15" s="103" t="s">
        <v>50</v>
      </c>
      <c r="O15" s="5">
        <v>-1</v>
      </c>
    </row>
    <row r="16" spans="1:15" ht="12.75">
      <c r="A16" t="s">
        <v>39</v>
      </c>
      <c r="F16" s="8"/>
      <c r="G16" s="16">
        <v>1</v>
      </c>
      <c r="H16" s="73">
        <f t="shared" si="0"/>
        <v>0</v>
      </c>
      <c r="I16" s="74">
        <v>0</v>
      </c>
      <c r="J16" s="28">
        <v>0</v>
      </c>
      <c r="K16" s="35">
        <v>3.5</v>
      </c>
      <c r="L16" s="93">
        <f t="shared" si="1"/>
        <v>0</v>
      </c>
      <c r="M16" s="38">
        <v>1</v>
      </c>
      <c r="N16">
        <v>1</v>
      </c>
      <c r="O16" s="5">
        <v>0</v>
      </c>
    </row>
    <row r="17" spans="1:15" ht="12.75">
      <c r="A17" t="s">
        <v>40</v>
      </c>
      <c r="F17" s="8"/>
      <c r="G17" s="16">
        <v>0</v>
      </c>
      <c r="H17" s="73">
        <f t="shared" si="0"/>
        <v>0</v>
      </c>
      <c r="I17" s="74">
        <v>0</v>
      </c>
      <c r="J17" s="28">
        <v>0</v>
      </c>
      <c r="K17" s="35">
        <v>1</v>
      </c>
      <c r="L17" s="93">
        <f t="shared" si="1"/>
        <v>0</v>
      </c>
      <c r="M17" s="38">
        <v>1</v>
      </c>
      <c r="N17">
        <v>1</v>
      </c>
      <c r="O17" s="5">
        <v>1</v>
      </c>
    </row>
    <row r="18" spans="1:15" ht="12.75">
      <c r="A18" t="s">
        <v>18</v>
      </c>
      <c r="F18" s="8">
        <v>12</v>
      </c>
      <c r="G18" s="48">
        <v>0</v>
      </c>
      <c r="H18" s="73">
        <f t="shared" si="0"/>
        <v>0.5906377631165567</v>
      </c>
      <c r="I18" s="75">
        <v>1</v>
      </c>
      <c r="J18" s="68">
        <v>1</v>
      </c>
      <c r="K18" s="35">
        <v>12</v>
      </c>
      <c r="L18" s="93">
        <f t="shared" si="1"/>
        <v>0.600375234521576</v>
      </c>
      <c r="M18" s="39">
        <v>1</v>
      </c>
      <c r="N18" s="14">
        <v>1</v>
      </c>
      <c r="O18" s="5">
        <v>1</v>
      </c>
    </row>
    <row r="19" spans="6:15" ht="12.75">
      <c r="F19" s="8"/>
      <c r="G19" s="10"/>
      <c r="H19" s="76"/>
      <c r="I19" s="77">
        <f>SUM(I5:I18)</f>
        <v>47</v>
      </c>
      <c r="J19" s="29">
        <f>SUM(J5:J18)</f>
        <v>47</v>
      </c>
      <c r="K19" s="35"/>
      <c r="L19" s="36"/>
      <c r="M19" s="38">
        <f>SUM(M5:M18)</f>
        <v>48</v>
      </c>
      <c r="N19" s="43">
        <f>SUM(N5:N18)</f>
        <v>47</v>
      </c>
      <c r="O19" s="10"/>
    </row>
    <row r="20" spans="1:15" ht="12.75">
      <c r="A20" s="16" t="s">
        <v>19</v>
      </c>
      <c r="B20" s="16"/>
      <c r="C20" s="16"/>
      <c r="D20" s="16"/>
      <c r="E20" s="16"/>
      <c r="F20" s="22">
        <f>SUM(F5:F18)</f>
        <v>954.9</v>
      </c>
      <c r="G20" s="16"/>
      <c r="H20" s="78"/>
      <c r="I20" s="79">
        <v>47</v>
      </c>
      <c r="J20" s="52">
        <v>47</v>
      </c>
      <c r="K20" s="40">
        <f>SUM(K5:K18)</f>
        <v>959.4</v>
      </c>
      <c r="L20" s="41"/>
      <c r="M20" s="42">
        <v>48</v>
      </c>
      <c r="N20" s="104">
        <v>47</v>
      </c>
      <c r="O20" s="61">
        <f>SUM(O5:O19)</f>
        <v>0</v>
      </c>
    </row>
    <row r="21" spans="6:13" ht="12.75">
      <c r="F21" s="8"/>
      <c r="H21" s="80"/>
      <c r="I21" s="74"/>
      <c r="J21" s="28"/>
      <c r="K21" s="43"/>
      <c r="L21" s="36"/>
      <c r="M21" s="38"/>
    </row>
    <row r="22" spans="1:13" ht="12.75">
      <c r="A22" s="16" t="s">
        <v>20</v>
      </c>
      <c r="F22" s="8"/>
      <c r="G22" s="19"/>
      <c r="H22" s="80"/>
      <c r="I22" s="81"/>
      <c r="J22" s="29"/>
      <c r="K22" s="44"/>
      <c r="L22" s="36"/>
      <c r="M22" s="39"/>
    </row>
    <row r="23" spans="1:13" ht="12.75">
      <c r="A23" s="16"/>
      <c r="B23" s="21" t="s">
        <v>43</v>
      </c>
      <c r="F23" s="8"/>
      <c r="G23" s="19"/>
      <c r="H23" s="76"/>
      <c r="I23" s="81"/>
      <c r="J23" s="29"/>
      <c r="K23" s="44"/>
      <c r="L23" s="36"/>
      <c r="M23" s="39"/>
    </row>
    <row r="24" spans="1:13" ht="12.75">
      <c r="A24" s="15" t="s">
        <v>44</v>
      </c>
      <c r="B24" s="15"/>
      <c r="C24" s="15"/>
      <c r="F24" s="8">
        <f>E25+E26</f>
        <v>4.5</v>
      </c>
      <c r="G24" s="19"/>
      <c r="H24" s="99" t="s">
        <v>52</v>
      </c>
      <c r="I24" s="81"/>
      <c r="J24" s="29"/>
      <c r="K24" s="44"/>
      <c r="L24" s="36"/>
      <c r="M24" s="39"/>
    </row>
    <row r="25" spans="1:13" ht="12.75">
      <c r="A25" t="s">
        <v>45</v>
      </c>
      <c r="E25" s="8">
        <v>3.5</v>
      </c>
      <c r="G25" s="19"/>
      <c r="H25" s="82">
        <f>E25/F$46*100</f>
        <v>0.3452698036894545</v>
      </c>
      <c r="I25" s="83">
        <v>1</v>
      </c>
      <c r="J25" s="49">
        <v>1</v>
      </c>
      <c r="K25" s="44"/>
      <c r="L25" s="36"/>
      <c r="M25" s="39"/>
    </row>
    <row r="26" spans="1:13" ht="12.75">
      <c r="A26" t="s">
        <v>46</v>
      </c>
      <c r="E26" s="8">
        <v>1</v>
      </c>
      <c r="G26" s="19"/>
      <c r="H26" s="82">
        <f>E26/F$46*100</f>
        <v>0.09864851533984413</v>
      </c>
      <c r="I26" s="84"/>
      <c r="J26" s="49"/>
      <c r="K26" s="44"/>
      <c r="L26" s="36"/>
      <c r="M26" s="39"/>
    </row>
    <row r="27" spans="1:15" ht="12.75">
      <c r="A27" s="15" t="s">
        <v>21</v>
      </c>
      <c r="B27" s="15"/>
      <c r="C27" s="15"/>
      <c r="D27" s="15"/>
      <c r="E27" s="9"/>
      <c r="F27" s="8">
        <f>SUM(E28:E38)</f>
        <v>14.3</v>
      </c>
      <c r="H27" s="85"/>
      <c r="I27" s="86"/>
      <c r="J27" s="50"/>
      <c r="K27" s="55"/>
      <c r="L27" s="56"/>
      <c r="M27" s="105" t="s">
        <v>60</v>
      </c>
      <c r="N27" s="59">
        <v>1</v>
      </c>
      <c r="O27">
        <v>0</v>
      </c>
    </row>
    <row r="28" spans="1:14" ht="12.75">
      <c r="A28" s="5" t="s">
        <v>22</v>
      </c>
      <c r="B28" s="5"/>
      <c r="C28" s="5"/>
      <c r="D28" s="9"/>
      <c r="E28" s="8">
        <v>9.5</v>
      </c>
      <c r="G28" s="24">
        <v>1</v>
      </c>
      <c r="H28" s="82">
        <f>E28/F$46*100</f>
        <v>0.9371608957285193</v>
      </c>
      <c r="I28" s="83"/>
      <c r="J28" s="24"/>
      <c r="K28" s="57">
        <v>9.5</v>
      </c>
      <c r="L28" s="53">
        <f>K28/$F$46*100</f>
        <v>0.9371608957285193</v>
      </c>
      <c r="M28" s="45"/>
      <c r="N28" s="59"/>
    </row>
    <row r="29" spans="1:14" ht="12.75">
      <c r="A29" s="5" t="s">
        <v>23</v>
      </c>
      <c r="B29" s="5"/>
      <c r="C29" s="5"/>
      <c r="D29" s="9"/>
      <c r="E29" s="8">
        <v>0.8</v>
      </c>
      <c r="G29" s="24"/>
      <c r="H29" s="82">
        <f>E29/F$46*100</f>
        <v>0.07891881227187532</v>
      </c>
      <c r="I29" s="83"/>
      <c r="J29" s="24"/>
      <c r="K29" s="57">
        <v>0.8</v>
      </c>
      <c r="L29" s="53">
        <f>K29/$F$46*100</f>
        <v>0.07891881227187532</v>
      </c>
      <c r="M29" s="45"/>
      <c r="N29" s="59"/>
    </row>
    <row r="30" spans="1:14" ht="12.75">
      <c r="A30" s="5" t="s">
        <v>24</v>
      </c>
      <c r="B30" s="5"/>
      <c r="C30" s="5"/>
      <c r="D30" s="5"/>
      <c r="E30" s="9">
        <v>1</v>
      </c>
      <c r="F30" s="8"/>
      <c r="G30" s="24"/>
      <c r="H30" s="82">
        <f>E30/F$46*100</f>
        <v>0.09864851533984413</v>
      </c>
      <c r="I30" s="83"/>
      <c r="J30" s="24"/>
      <c r="K30" s="57">
        <v>1</v>
      </c>
      <c r="L30" s="53">
        <f>K30/$F$46*100</f>
        <v>0.09864851533984413</v>
      </c>
      <c r="M30" s="45"/>
      <c r="N30" s="59"/>
    </row>
    <row r="31" spans="1:14" ht="12.75">
      <c r="A31" s="5"/>
      <c r="B31" s="5" t="s">
        <v>25</v>
      </c>
      <c r="C31" s="5"/>
      <c r="D31" s="9">
        <v>1</v>
      </c>
      <c r="E31" s="9"/>
      <c r="F31" s="8"/>
      <c r="G31" s="25"/>
      <c r="H31" s="87"/>
      <c r="I31" s="84"/>
      <c r="J31" s="25"/>
      <c r="K31" s="58"/>
      <c r="L31" s="27"/>
      <c r="M31" s="45"/>
      <c r="N31" s="59"/>
    </row>
    <row r="32" spans="1:14" ht="12.75">
      <c r="A32" s="5"/>
      <c r="B32" s="11" t="s">
        <v>26</v>
      </c>
      <c r="C32" s="11"/>
      <c r="D32" s="12">
        <v>1</v>
      </c>
      <c r="E32" s="9"/>
      <c r="F32" s="8"/>
      <c r="G32" s="25"/>
      <c r="H32" s="87"/>
      <c r="I32" s="84"/>
      <c r="J32" s="25"/>
      <c r="K32" s="58"/>
      <c r="L32" s="27"/>
      <c r="M32" s="45"/>
      <c r="N32" s="59"/>
    </row>
    <row r="33" spans="1:14" ht="12.75">
      <c r="A33" s="5"/>
      <c r="B33" s="11" t="s">
        <v>27</v>
      </c>
      <c r="C33" s="11"/>
      <c r="D33" s="12">
        <v>3</v>
      </c>
      <c r="E33" s="9"/>
      <c r="F33" s="8"/>
      <c r="G33" s="25"/>
      <c r="H33" s="87"/>
      <c r="I33" s="84"/>
      <c r="J33" s="25"/>
      <c r="K33" s="58"/>
      <c r="L33" s="27"/>
      <c r="M33" s="45"/>
      <c r="N33" s="59"/>
    </row>
    <row r="34" spans="1:14" ht="12.75">
      <c r="A34" s="5"/>
      <c r="B34" s="11" t="s">
        <v>28</v>
      </c>
      <c r="C34" s="11"/>
      <c r="D34" s="12">
        <v>7.79</v>
      </c>
      <c r="E34" s="9"/>
      <c r="F34" s="8"/>
      <c r="G34" s="25"/>
      <c r="H34" s="87"/>
      <c r="I34" s="84"/>
      <c r="J34" s="25"/>
      <c r="K34" s="58"/>
      <c r="L34" s="27"/>
      <c r="M34" s="45"/>
      <c r="N34" s="59"/>
    </row>
    <row r="35" spans="1:14" ht="12.75">
      <c r="A35" s="5"/>
      <c r="B35" s="11" t="s">
        <v>29</v>
      </c>
      <c r="C35" s="11"/>
      <c r="D35" s="12">
        <v>1</v>
      </c>
      <c r="E35" s="9"/>
      <c r="F35" s="8"/>
      <c r="G35" s="25"/>
      <c r="H35" s="87"/>
      <c r="I35" s="84"/>
      <c r="J35" s="25"/>
      <c r="K35" s="58"/>
      <c r="L35" s="27"/>
      <c r="M35" s="45"/>
      <c r="N35" s="59"/>
    </row>
    <row r="36" spans="1:14" ht="12.75">
      <c r="A36" s="5"/>
      <c r="B36" s="11" t="s">
        <v>30</v>
      </c>
      <c r="C36" s="11"/>
      <c r="D36" s="12">
        <v>1.4</v>
      </c>
      <c r="E36" s="9"/>
      <c r="F36" s="8"/>
      <c r="G36" s="25"/>
      <c r="H36" s="87"/>
      <c r="I36" s="84"/>
      <c r="J36" s="25"/>
      <c r="K36" s="58"/>
      <c r="L36" s="27"/>
      <c r="M36" s="45"/>
      <c r="N36" s="59"/>
    </row>
    <row r="37" spans="1:14" ht="12.75">
      <c r="A37" s="5" t="s">
        <v>31</v>
      </c>
      <c r="B37" s="5"/>
      <c r="C37" s="5"/>
      <c r="D37" s="5"/>
      <c r="E37" s="9">
        <v>3</v>
      </c>
      <c r="F37" s="8"/>
      <c r="G37" s="25"/>
      <c r="H37" s="82">
        <f>E37/F$46*100</f>
        <v>0.29594554601953244</v>
      </c>
      <c r="I37" s="84"/>
      <c r="J37" s="25"/>
      <c r="K37" s="58">
        <v>3</v>
      </c>
      <c r="L37" s="53">
        <f>K37/$F$46*100</f>
        <v>0.29594554601953244</v>
      </c>
      <c r="M37" s="45"/>
      <c r="N37" s="59"/>
    </row>
    <row r="38" spans="1:13" ht="12.75">
      <c r="A38" s="11" t="s">
        <v>32</v>
      </c>
      <c r="B38" s="11"/>
      <c r="C38" s="11"/>
      <c r="D38" s="11">
        <v>0.43</v>
      </c>
      <c r="E38" s="12"/>
      <c r="H38" s="80"/>
      <c r="I38" s="74"/>
      <c r="J38" s="28"/>
      <c r="K38" s="35"/>
      <c r="L38" s="28"/>
      <c r="M38" s="38"/>
    </row>
    <row r="39" spans="1:13" ht="12.75">
      <c r="A39" s="16" t="s">
        <v>51</v>
      </c>
      <c r="B39" s="11"/>
      <c r="C39" s="11"/>
      <c r="D39" s="11"/>
      <c r="E39" s="12"/>
      <c r="F39" s="51">
        <v>18.8</v>
      </c>
      <c r="H39" s="80"/>
      <c r="I39" s="88">
        <f>F39/F$46*50</f>
        <v>0.927296044194535</v>
      </c>
      <c r="J39" s="28"/>
      <c r="K39" s="35"/>
      <c r="L39" s="28"/>
      <c r="M39" s="38"/>
    </row>
    <row r="40" spans="1:13" ht="12.75">
      <c r="A40" s="11"/>
      <c r="B40" s="11"/>
      <c r="C40" s="11"/>
      <c r="D40" s="11"/>
      <c r="E40" s="12"/>
      <c r="F40" s="8"/>
      <c r="H40" s="80"/>
      <c r="I40" s="88"/>
      <c r="J40" s="28"/>
      <c r="K40" s="35"/>
      <c r="L40" s="28"/>
      <c r="M40" s="38"/>
    </row>
    <row r="41" spans="2:13" ht="12.75">
      <c r="B41" s="21" t="s">
        <v>37</v>
      </c>
      <c r="C41" s="11"/>
      <c r="D41" s="11"/>
      <c r="E41" s="12"/>
      <c r="F41" s="8">
        <f>E42+E43</f>
        <v>40</v>
      </c>
      <c r="H41" s="89"/>
      <c r="I41" s="88"/>
      <c r="J41" s="28"/>
      <c r="K41" s="35"/>
      <c r="L41" s="64"/>
      <c r="M41" s="38"/>
    </row>
    <row r="42" spans="1:15" ht="12.75">
      <c r="A42" s="5" t="s">
        <v>33</v>
      </c>
      <c r="B42" s="5"/>
      <c r="C42" s="5"/>
      <c r="D42" s="5"/>
      <c r="E42" s="9">
        <v>26</v>
      </c>
      <c r="F42" s="8"/>
      <c r="G42">
        <v>1</v>
      </c>
      <c r="H42" s="89">
        <f>E42/F$46*100</f>
        <v>2.564861398835948</v>
      </c>
      <c r="I42" s="88">
        <f>E42/F$46*50</f>
        <v>1.282430699417974</v>
      </c>
      <c r="J42" s="28">
        <v>1</v>
      </c>
      <c r="K42" s="35">
        <v>26</v>
      </c>
      <c r="L42" s="64">
        <f>K42/$F$46*100</f>
        <v>2.564861398835948</v>
      </c>
      <c r="M42" s="38">
        <v>1</v>
      </c>
      <c r="N42" s="60">
        <v>1</v>
      </c>
      <c r="O42" s="60">
        <v>0</v>
      </c>
    </row>
    <row r="43" spans="1:15" ht="12.75">
      <c r="A43" s="5" t="s">
        <v>34</v>
      </c>
      <c r="B43" s="5"/>
      <c r="C43" s="5"/>
      <c r="D43" s="5"/>
      <c r="E43" s="9">
        <v>14</v>
      </c>
      <c r="F43" s="8"/>
      <c r="G43">
        <v>1</v>
      </c>
      <c r="H43" s="89">
        <f>E43/F$46*100</f>
        <v>1.381079214757818</v>
      </c>
      <c r="I43" s="88">
        <f>E43/F$46*50</f>
        <v>0.690539607378909</v>
      </c>
      <c r="J43" s="28">
        <v>1</v>
      </c>
      <c r="K43" s="35">
        <v>14</v>
      </c>
      <c r="L43" s="64">
        <f>K43/$F$46*100</f>
        <v>1.381079214757818</v>
      </c>
      <c r="M43" s="38">
        <v>1</v>
      </c>
      <c r="N43" s="60">
        <v>1</v>
      </c>
      <c r="O43" s="60">
        <v>0</v>
      </c>
    </row>
    <row r="44" spans="1:13" ht="12.75">
      <c r="A44" s="5"/>
      <c r="B44" s="5"/>
      <c r="C44" s="5"/>
      <c r="D44" s="5"/>
      <c r="E44" s="9"/>
      <c r="F44" s="8"/>
      <c r="H44" s="80"/>
      <c r="I44" s="74"/>
      <c r="J44" s="28"/>
      <c r="K44" s="65"/>
      <c r="L44" s="28"/>
      <c r="M44" s="38"/>
    </row>
    <row r="45" spans="1:15" ht="12.75">
      <c r="A45" s="16" t="s">
        <v>35</v>
      </c>
      <c r="B45" s="16"/>
      <c r="C45" s="16"/>
      <c r="D45" s="16"/>
      <c r="E45" s="17"/>
      <c r="F45" s="22">
        <f>F41+F39</f>
        <v>58.8</v>
      </c>
      <c r="G45" s="16"/>
      <c r="H45" s="78"/>
      <c r="I45" s="90"/>
      <c r="J45" s="54">
        <f>SUM(J24:J43)</f>
        <v>3</v>
      </c>
      <c r="K45" s="40">
        <f>SUM(K27:K44)</f>
        <v>54.3</v>
      </c>
      <c r="L45" s="98"/>
      <c r="M45" s="62">
        <f>SUM(M24:M43)</f>
        <v>2</v>
      </c>
      <c r="N45" s="54">
        <f>SUM(N24:N43)</f>
        <v>3</v>
      </c>
      <c r="O45" s="51">
        <v>0</v>
      </c>
    </row>
    <row r="46" spans="1:15" ht="13.5" thickBot="1">
      <c r="A46" s="16" t="s">
        <v>36</v>
      </c>
      <c r="B46" s="16"/>
      <c r="C46" s="16"/>
      <c r="D46" s="16"/>
      <c r="E46" s="17"/>
      <c r="F46" s="22">
        <f>SUM(F20+F45)</f>
        <v>1013.6999999999999</v>
      </c>
      <c r="G46" s="96">
        <f>SUM(G5:G45)</f>
        <v>50</v>
      </c>
      <c r="H46" s="91"/>
      <c r="I46" s="95">
        <f>3+I20</f>
        <v>50</v>
      </c>
      <c r="J46" s="97">
        <f>3+J20</f>
        <v>50</v>
      </c>
      <c r="K46" s="94">
        <f>K45+K20</f>
        <v>1013.6999999999999</v>
      </c>
      <c r="L46" s="46"/>
      <c r="M46" s="63">
        <f>SUM(M20+M45)</f>
        <v>50</v>
      </c>
      <c r="N46" s="61">
        <f>SUM(N20+N45)</f>
        <v>50</v>
      </c>
      <c r="O46" s="51">
        <v>0</v>
      </c>
    </row>
    <row r="47" spans="2:4" ht="13.5" thickTop="1">
      <c r="B47" s="13"/>
      <c r="C47" s="13"/>
      <c r="D47" s="13"/>
    </row>
  </sheetData>
  <sheetProtection/>
  <mergeCells count="3">
    <mergeCell ref="H2:I2"/>
    <mergeCell ref="K2:M2"/>
    <mergeCell ref="N2:O2"/>
  </mergeCells>
  <hyperlinks>
    <hyperlink ref="J45" r:id="rId1" display="=@sum(I25:I44)"/>
    <hyperlink ref="M45" r:id="rId2" display="=@sum(I25:I44)"/>
    <hyperlink ref="N45" r:id="rId3" display="=@sum(I25:I44)"/>
  </hyperlinks>
  <printOptions/>
  <pageMargins left="0.25" right="0.25" top="0.25" bottom="0.25" header="0.3" footer="0.3"/>
  <pageSetup horizontalDpi="600" verticalDpi="600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fall3249</dc:creator>
  <cp:keywords/>
  <dc:description/>
  <cp:lastModifiedBy>fall3249</cp:lastModifiedBy>
  <cp:lastPrinted>2010-03-07T16:49:23Z</cp:lastPrinted>
  <dcterms:created xsi:type="dcterms:W3CDTF">2010-01-13T22:31:33Z</dcterms:created>
  <dcterms:modified xsi:type="dcterms:W3CDTF">2010-04-02T14:21:08Z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