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6" windowWidth="14172" windowHeight="5328"/>
  </bookViews>
  <sheets>
    <sheet name="Sheet1" sheetId="1" r:id="rId1"/>
    <sheet name="Sheet2" sheetId="2" r:id="rId2"/>
    <sheet name="Sheet3" sheetId="3" r:id="rId3"/>
  </sheets>
  <definedNames>
    <definedName name="_Ref190701251" localSheetId="0">Sheet1!$T$45</definedName>
  </definedNames>
  <calcPr calcId="125725"/>
</workbook>
</file>

<file path=xl/calcChain.xml><?xml version="1.0" encoding="utf-8"?>
<calcChain xmlns="http://schemas.openxmlformats.org/spreadsheetml/2006/main">
  <c r="AB51" i="1"/>
  <c r="AB50"/>
  <c r="AB49"/>
  <c r="Y49"/>
  <c r="Y51"/>
  <c r="Y50"/>
  <c r="W51"/>
  <c r="W50"/>
  <c r="W49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43"/>
  <c r="AB48"/>
  <c r="Y48"/>
  <c r="W48"/>
  <c r="W10"/>
  <c r="V10"/>
  <c r="V33"/>
  <c r="V39"/>
  <c r="V38"/>
  <c r="V37"/>
  <c r="V36"/>
  <c r="V35"/>
  <c r="V34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10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9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AG10" l="1"/>
  <c r="AH10" s="1"/>
  <c r="AF10"/>
  <c r="AD10"/>
  <c r="AG11"/>
  <c r="AH11" s="1"/>
  <c r="AG12"/>
  <c r="AH12" s="1"/>
  <c r="AG13"/>
  <c r="AH13" s="1"/>
  <c r="AG14"/>
  <c r="AH14" s="1"/>
  <c r="AG15"/>
  <c r="AH15" s="1"/>
  <c r="AG16"/>
  <c r="AH16" s="1"/>
  <c r="AG17"/>
  <c r="AH17" s="1"/>
  <c r="AG35"/>
  <c r="AH35" s="1"/>
  <c r="AG36"/>
  <c r="AH36" s="1"/>
  <c r="AG37"/>
  <c r="AH37" s="1"/>
  <c r="AG38"/>
  <c r="AH38" s="1"/>
  <c r="AG39"/>
  <c r="AH39" s="1"/>
  <c r="AG34"/>
  <c r="AH34" s="1"/>
  <c r="AG31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10"/>
  <c r="AH31" l="1"/>
  <c r="AG19"/>
  <c r="AH19" s="1"/>
  <c r="AG20"/>
  <c r="AH20" s="1"/>
  <c r="AG21"/>
  <c r="AH21" s="1"/>
  <c r="AG22"/>
  <c r="AH22" s="1"/>
  <c r="AG23"/>
  <c r="AH23" s="1"/>
  <c r="AG24"/>
  <c r="AH24" s="1"/>
  <c r="AG25"/>
  <c r="AH25" s="1"/>
  <c r="AG26"/>
  <c r="AH26" s="1"/>
  <c r="AG27"/>
  <c r="AH27" s="1"/>
  <c r="AG28"/>
  <c r="AH28" s="1"/>
  <c r="AG29"/>
  <c r="AH29" s="1"/>
  <c r="AG30"/>
  <c r="AH30" s="1"/>
  <c r="AG32"/>
  <c r="AH32" s="1"/>
  <c r="AG33"/>
  <c r="AH33" s="1"/>
  <c r="AG18"/>
  <c r="AH18" s="1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U41"/>
  <c r="R37"/>
  <c r="P37"/>
  <c r="R33"/>
  <c r="P33"/>
  <c r="R31"/>
  <c r="P31"/>
  <c r="R29"/>
  <c r="P29"/>
  <c r="R25"/>
  <c r="P25"/>
  <c r="V42" l="1"/>
  <c r="V41"/>
</calcChain>
</file>

<file path=xl/sharedStrings.xml><?xml version="1.0" encoding="utf-8"?>
<sst xmlns="http://schemas.openxmlformats.org/spreadsheetml/2006/main" count="98" uniqueCount="81">
  <si>
    <t>Job Evaluation Points</t>
  </si>
  <si>
    <t>Current Hourly Rate</t>
  </si>
  <si>
    <t>Number of Positions</t>
  </si>
  <si>
    <t>Annual Quits</t>
  </si>
  <si>
    <t>% Voluntary Turnover</t>
  </si>
  <si>
    <t>Table 7: Job Evaluation, Current Pay, and Voluntary Turnover Rate</t>
  </si>
  <si>
    <t>Job</t>
  </si>
  <si>
    <t>Labor Market W &amp; S Survey</t>
  </si>
  <si>
    <t>Product Market</t>
  </si>
  <si>
    <t>W &amp; S Survey</t>
  </si>
  <si>
    <t>Equation 7</t>
  </si>
  <si>
    <t>=</t>
  </si>
  <si>
    <t>Points</t>
  </si>
  <si>
    <t>+</t>
  </si>
  <si>
    <t>Equation 13</t>
  </si>
  <si>
    <t>Equation 14</t>
  </si>
  <si>
    <t>Equation 15</t>
  </si>
  <si>
    <t>Job #</t>
  </si>
  <si>
    <t>Table 9: Job Evaluation, Current $, &amp; Voluntary Turnover Rate</t>
  </si>
  <si>
    <t>Table 8: Wage &amp; Salary Surveys</t>
  </si>
  <si>
    <t>Equation 12</t>
  </si>
  <si>
    <t>Xpoints</t>
  </si>
  <si>
    <r>
      <t>E</t>
    </r>
    <r>
      <rPr>
        <b/>
        <vertAlign val="subscript"/>
        <sz val="12"/>
        <color theme="2"/>
        <rFont val="Arial"/>
        <family val="2"/>
      </rPr>
      <t>internal</t>
    </r>
  </si>
  <si>
    <t>Weighted Total</t>
  </si>
  <si>
    <t xml:space="preserve"> sum if no job is paid less under new system</t>
  </si>
  <si>
    <r>
      <t>1</t>
    </r>
    <r>
      <rPr>
        <vertAlign val="subscript"/>
        <sz val="12"/>
        <color theme="1"/>
        <rFont val="Arial"/>
        <family val="2"/>
      </rPr>
      <t>us</t>
    </r>
  </si>
  <si>
    <r>
      <t>2</t>
    </r>
    <r>
      <rPr>
        <vertAlign val="subscript"/>
        <sz val="12"/>
        <color theme="1"/>
        <rFont val="Arial"/>
        <family val="2"/>
      </rPr>
      <t xml:space="preserve"> us</t>
    </r>
  </si>
  <si>
    <r>
      <t>3</t>
    </r>
    <r>
      <rPr>
        <vertAlign val="subscript"/>
        <sz val="12"/>
        <color theme="1"/>
        <rFont val="Arial"/>
        <family val="2"/>
      </rPr>
      <t xml:space="preserve"> us</t>
    </r>
  </si>
  <si>
    <r>
      <t>4</t>
    </r>
    <r>
      <rPr>
        <vertAlign val="subscript"/>
        <sz val="12"/>
        <color theme="1"/>
        <rFont val="Arial"/>
        <family val="2"/>
      </rPr>
      <t xml:space="preserve"> us</t>
    </r>
  </si>
  <si>
    <r>
      <t>5</t>
    </r>
    <r>
      <rPr>
        <vertAlign val="subscript"/>
        <sz val="12"/>
        <color theme="1"/>
        <rFont val="Arial"/>
        <family val="2"/>
      </rPr>
      <t xml:space="preserve"> us</t>
    </r>
  </si>
  <si>
    <r>
      <t>6</t>
    </r>
    <r>
      <rPr>
        <vertAlign val="subscript"/>
        <sz val="12"/>
        <color theme="1"/>
        <rFont val="Arial"/>
        <family val="2"/>
      </rPr>
      <t xml:space="preserve"> us</t>
    </r>
  </si>
  <si>
    <r>
      <t>7</t>
    </r>
    <r>
      <rPr>
        <vertAlign val="subscript"/>
        <sz val="12"/>
        <color theme="1"/>
        <rFont val="Arial"/>
        <family val="2"/>
      </rPr>
      <t xml:space="preserve"> us</t>
    </r>
  </si>
  <si>
    <r>
      <t>8</t>
    </r>
    <r>
      <rPr>
        <vertAlign val="subscript"/>
        <sz val="12"/>
        <color theme="1"/>
        <rFont val="Arial"/>
        <family val="2"/>
      </rPr>
      <t xml:space="preserve"> us</t>
    </r>
  </si>
  <si>
    <r>
      <t>9</t>
    </r>
    <r>
      <rPr>
        <vertAlign val="subscript"/>
        <sz val="12"/>
        <color theme="1"/>
        <rFont val="Arial"/>
        <family val="2"/>
      </rPr>
      <t xml:space="preserve"> us</t>
    </r>
  </si>
  <si>
    <r>
      <t>10</t>
    </r>
    <r>
      <rPr>
        <vertAlign val="subscript"/>
        <sz val="12"/>
        <color theme="1"/>
        <rFont val="Arial"/>
        <family val="2"/>
      </rPr>
      <t xml:space="preserve"> ss</t>
    </r>
  </si>
  <si>
    <r>
      <t>11</t>
    </r>
    <r>
      <rPr>
        <vertAlign val="subscript"/>
        <sz val="12"/>
        <color theme="1"/>
        <rFont val="Arial"/>
        <family val="2"/>
      </rPr>
      <t xml:space="preserve"> ss</t>
    </r>
  </si>
  <si>
    <r>
      <t>12</t>
    </r>
    <r>
      <rPr>
        <vertAlign val="subscript"/>
        <sz val="12"/>
        <color theme="1"/>
        <rFont val="Arial"/>
        <family val="2"/>
      </rPr>
      <t xml:space="preserve"> ss</t>
    </r>
  </si>
  <si>
    <r>
      <t>13</t>
    </r>
    <r>
      <rPr>
        <vertAlign val="subscript"/>
        <sz val="12"/>
        <color theme="1"/>
        <rFont val="Arial"/>
        <family val="2"/>
      </rPr>
      <t xml:space="preserve"> ss</t>
    </r>
  </si>
  <si>
    <r>
      <t>14</t>
    </r>
    <r>
      <rPr>
        <vertAlign val="subscript"/>
        <sz val="12"/>
        <color theme="1"/>
        <rFont val="Arial"/>
        <family val="2"/>
      </rPr>
      <t xml:space="preserve"> ss</t>
    </r>
  </si>
  <si>
    <r>
      <t>15</t>
    </r>
    <r>
      <rPr>
        <vertAlign val="subscript"/>
        <sz val="12"/>
        <color theme="1"/>
        <rFont val="Arial"/>
        <family val="2"/>
      </rPr>
      <t xml:space="preserve"> ss</t>
    </r>
  </si>
  <si>
    <r>
      <t>16</t>
    </r>
    <r>
      <rPr>
        <vertAlign val="subscript"/>
        <sz val="12"/>
        <color theme="1"/>
        <rFont val="Arial"/>
        <family val="2"/>
      </rPr>
      <t xml:space="preserve"> ss</t>
    </r>
  </si>
  <si>
    <r>
      <t>17</t>
    </r>
    <r>
      <rPr>
        <vertAlign val="subscript"/>
        <sz val="12"/>
        <color theme="1"/>
        <rFont val="Arial"/>
        <family val="2"/>
      </rPr>
      <t xml:space="preserve"> ss</t>
    </r>
  </si>
  <si>
    <r>
      <t>18</t>
    </r>
    <r>
      <rPr>
        <vertAlign val="subscript"/>
        <sz val="12"/>
        <color theme="1"/>
        <rFont val="Arial"/>
        <family val="2"/>
      </rPr>
      <t xml:space="preserve"> ss</t>
    </r>
  </si>
  <si>
    <r>
      <t>19</t>
    </r>
    <r>
      <rPr>
        <vertAlign val="subscript"/>
        <sz val="12"/>
        <color theme="1"/>
        <rFont val="Arial"/>
        <family val="2"/>
      </rPr>
      <t xml:space="preserve"> ss</t>
    </r>
  </si>
  <si>
    <r>
      <t>20</t>
    </r>
    <r>
      <rPr>
        <vertAlign val="subscript"/>
        <sz val="12"/>
        <color theme="1"/>
        <rFont val="Arial"/>
        <family val="2"/>
      </rPr>
      <t xml:space="preserve"> s</t>
    </r>
  </si>
  <si>
    <r>
      <t>21</t>
    </r>
    <r>
      <rPr>
        <vertAlign val="subscript"/>
        <sz val="12"/>
        <color theme="1"/>
        <rFont val="Arial"/>
        <family val="2"/>
      </rPr>
      <t xml:space="preserve"> s</t>
    </r>
  </si>
  <si>
    <r>
      <t>22</t>
    </r>
    <r>
      <rPr>
        <vertAlign val="subscript"/>
        <sz val="12"/>
        <color theme="1"/>
        <rFont val="Arial"/>
        <family val="2"/>
      </rPr>
      <t xml:space="preserve"> s</t>
    </r>
  </si>
  <si>
    <r>
      <t>23</t>
    </r>
    <r>
      <rPr>
        <vertAlign val="subscript"/>
        <sz val="12"/>
        <color theme="1"/>
        <rFont val="Arial"/>
        <family val="2"/>
      </rPr>
      <t xml:space="preserve"> s</t>
    </r>
  </si>
  <si>
    <r>
      <t>24</t>
    </r>
    <r>
      <rPr>
        <vertAlign val="subscript"/>
        <sz val="12"/>
        <color theme="1"/>
        <rFont val="Arial"/>
        <family val="2"/>
      </rPr>
      <t xml:space="preserve"> s</t>
    </r>
  </si>
  <si>
    <r>
      <t>25</t>
    </r>
    <r>
      <rPr>
        <vertAlign val="subscript"/>
        <sz val="12"/>
        <color theme="1"/>
        <rFont val="Arial"/>
        <family val="2"/>
      </rPr>
      <t xml:space="preserve"> s</t>
    </r>
  </si>
  <si>
    <r>
      <t>26</t>
    </r>
    <r>
      <rPr>
        <vertAlign val="subscript"/>
        <sz val="12"/>
        <color theme="1"/>
        <rFont val="Arial"/>
        <family val="2"/>
      </rPr>
      <t xml:space="preserve"> s</t>
    </r>
  </si>
  <si>
    <r>
      <t>27</t>
    </r>
    <r>
      <rPr>
        <vertAlign val="subscript"/>
        <sz val="12"/>
        <color theme="1"/>
        <rFont val="Arial"/>
        <family val="2"/>
      </rPr>
      <t xml:space="preserve"> s</t>
    </r>
  </si>
  <si>
    <r>
      <t>28</t>
    </r>
    <r>
      <rPr>
        <vertAlign val="subscript"/>
        <sz val="12"/>
        <color theme="1"/>
        <rFont val="Arial"/>
        <family val="2"/>
      </rPr>
      <t xml:space="preserve"> s</t>
    </r>
  </si>
  <si>
    <r>
      <t>29</t>
    </r>
    <r>
      <rPr>
        <vertAlign val="subscript"/>
        <sz val="12"/>
        <color theme="1"/>
        <rFont val="Arial"/>
        <family val="2"/>
      </rPr>
      <t xml:space="preserve"> s</t>
    </r>
  </si>
  <si>
    <r>
      <t>30</t>
    </r>
    <r>
      <rPr>
        <vertAlign val="subscript"/>
        <sz val="12"/>
        <color theme="1"/>
        <rFont val="Arial"/>
        <family val="2"/>
      </rPr>
      <t xml:space="preserve"> s</t>
    </r>
  </si>
  <si>
    <r>
      <t>25</t>
    </r>
    <r>
      <rPr>
        <b/>
        <vertAlign val="superscript"/>
        <sz val="12"/>
        <color theme="2"/>
        <rFont val="Arial"/>
        <family val="2"/>
      </rPr>
      <t>th</t>
    </r>
    <r>
      <rPr>
        <b/>
        <sz val="12"/>
        <color theme="2"/>
        <rFont val="Arial"/>
        <family val="2"/>
      </rPr>
      <t xml:space="preserve"> Percentile</t>
    </r>
  </si>
  <si>
    <r>
      <t>50</t>
    </r>
    <r>
      <rPr>
        <b/>
        <vertAlign val="superscript"/>
        <sz val="12"/>
        <color theme="2"/>
        <rFont val="Arial"/>
        <family val="2"/>
      </rPr>
      <t>th</t>
    </r>
    <r>
      <rPr>
        <b/>
        <sz val="12"/>
        <color theme="2"/>
        <rFont val="Arial"/>
        <family val="2"/>
      </rPr>
      <t xml:space="preserve"> Percentile</t>
    </r>
  </si>
  <si>
    <r>
      <t>75</t>
    </r>
    <r>
      <rPr>
        <b/>
        <vertAlign val="superscript"/>
        <sz val="12"/>
        <color theme="2"/>
        <rFont val="Arial"/>
        <family val="2"/>
      </rPr>
      <t>th</t>
    </r>
    <r>
      <rPr>
        <b/>
        <sz val="12"/>
        <color theme="2"/>
        <rFont val="Arial"/>
        <family val="2"/>
      </rPr>
      <t xml:space="preserve"> Percentile</t>
    </r>
  </si>
  <si>
    <t>Some "computational" columns</t>
  </si>
  <si>
    <t>N</t>
  </si>
  <si>
    <t>Current Salary</t>
  </si>
  <si>
    <t>N x Current Salary</t>
  </si>
  <si>
    <t>Internally Equitable Salary</t>
  </si>
  <si>
    <t>N x Internally Equitable Salary</t>
  </si>
  <si>
    <t>Red Circle Amounts</t>
  </si>
  <si>
    <t>N x Red Circle Amounts</t>
  </si>
  <si>
    <t>T = % Voluntary Turnover</t>
  </si>
  <si>
    <t>I9/H9</t>
  </si>
  <si>
    <t>Formulae for first rows of Tables 7 &amp; 9</t>
  </si>
  <si>
    <t>Predictor</t>
  </si>
  <si>
    <t>Predictor Equation</t>
  </si>
  <si>
    <r>
      <t>R</t>
    </r>
    <r>
      <rPr>
        <sz val="8"/>
        <color theme="0"/>
        <rFont val="Arial"/>
        <family val="2"/>
      </rPr>
      <t>TE</t>
    </r>
  </si>
  <si>
    <t>Table 10: External &amp; Internal Pay Equity and Turnover Prediction</t>
  </si>
  <si>
    <r>
      <t>E</t>
    </r>
    <r>
      <rPr>
        <sz val="8"/>
        <color theme="1"/>
        <rFont val="Arial"/>
        <family val="2"/>
      </rPr>
      <t>internal</t>
    </r>
  </si>
  <si>
    <t>E25</t>
  </si>
  <si>
    <t>E50</t>
  </si>
  <si>
    <t>E75</t>
  </si>
  <si>
    <t>Current Hourly Wage</t>
  </si>
  <si>
    <r>
      <t>E</t>
    </r>
    <r>
      <rPr>
        <sz val="6"/>
        <color theme="1"/>
        <rFont val="Arial"/>
        <family val="2"/>
      </rPr>
      <t>25%</t>
    </r>
  </si>
  <si>
    <r>
      <t>E</t>
    </r>
    <r>
      <rPr>
        <sz val="6"/>
        <color theme="1"/>
        <rFont val="Arial"/>
        <family val="2"/>
      </rPr>
      <t>50%</t>
    </r>
  </si>
  <si>
    <r>
      <t>E</t>
    </r>
    <r>
      <rPr>
        <sz val="6"/>
        <color theme="1"/>
        <rFont val="Arial"/>
        <family val="2"/>
      </rPr>
      <t>75%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</si>
</sst>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2"/>
      <name val="Arial"/>
      <family val="2"/>
    </font>
    <font>
      <sz val="12"/>
      <color rgb="FF000000"/>
      <name val="Arial"/>
      <family val="2"/>
    </font>
    <font>
      <b/>
      <sz val="12"/>
      <color theme="2"/>
      <name val="Arial"/>
      <family val="2"/>
    </font>
    <font>
      <b/>
      <vertAlign val="subscript"/>
      <sz val="12"/>
      <color theme="2"/>
      <name val="Arial"/>
      <family val="2"/>
    </font>
    <font>
      <b/>
      <vertAlign val="superscript"/>
      <sz val="12"/>
      <color theme="2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11"/>
      <color theme="2"/>
      <name val="Arial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12"/>
      <color theme="0"/>
      <name val="Arial"/>
      <family val="2"/>
    </font>
    <font>
      <sz val="8"/>
      <color theme="0"/>
      <name val="Arial"/>
      <family val="2"/>
    </font>
    <font>
      <b/>
      <sz val="12"/>
      <name val="Calibri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2" borderId="10" xfId="0" applyFont="1" applyFill="1" applyBorder="1" applyAlignment="1">
      <alignment vertical="top" wrapText="1"/>
    </xf>
    <xf numFmtId="1" fontId="1" fillId="0" borderId="13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8" fontId="4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8" fontId="1" fillId="0" borderId="4" xfId="0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right" wrapText="1"/>
    </xf>
    <xf numFmtId="8" fontId="1" fillId="0" borderId="0" xfId="0" applyNumberFormat="1" applyFont="1"/>
    <xf numFmtId="0" fontId="0" fillId="0" borderId="0" xfId="0" applyAlignment="1">
      <alignment wrapText="1"/>
    </xf>
    <xf numFmtId="0" fontId="1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8" fontId="1" fillId="0" borderId="4" xfId="0" applyNumberFormat="1" applyFont="1" applyBorder="1" applyAlignment="1">
      <alignment horizontal="center" wrapText="1"/>
    </xf>
    <xf numFmtId="8" fontId="4" fillId="0" borderId="5" xfId="0" applyNumberFormat="1" applyFont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 applyBorder="1" applyAlignment="1">
      <alignment vertical="top" wrapText="1"/>
    </xf>
    <xf numFmtId="8" fontId="11" fillId="0" borderId="0" xfId="0" applyNumberFormat="1" applyFont="1" applyBorder="1" applyAlignment="1">
      <alignment wrapText="1"/>
    </xf>
    <xf numFmtId="8" fontId="12" fillId="0" borderId="0" xfId="0" applyNumberFormat="1" applyFont="1" applyBorder="1"/>
    <xf numFmtId="8" fontId="12" fillId="0" borderId="0" xfId="0" applyNumberFormat="1" applyFont="1" applyBorder="1" applyAlignment="1">
      <alignment horizontal="right" wrapText="1"/>
    </xf>
    <xf numFmtId="44" fontId="12" fillId="0" borderId="0" xfId="0" applyNumberFormat="1" applyFont="1" applyBorder="1"/>
    <xf numFmtId="0" fontId="12" fillId="0" borderId="0" xfId="0" applyFont="1"/>
    <xf numFmtId="0" fontId="10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top" wrapText="1"/>
    </xf>
    <xf numFmtId="0" fontId="2" fillId="0" borderId="0" xfId="0" applyFont="1"/>
    <xf numFmtId="0" fontId="16" fillId="2" borderId="0" xfId="0" applyFont="1" applyFill="1"/>
    <xf numFmtId="0" fontId="18" fillId="0" borderId="0" xfId="0" applyFont="1"/>
    <xf numFmtId="0" fontId="16" fillId="2" borderId="0" xfId="0" applyFont="1" applyFill="1" applyBorder="1"/>
    <xf numFmtId="0" fontId="0" fillId="0" borderId="0" xfId="0" applyBorder="1"/>
    <xf numFmtId="0" fontId="14" fillId="0" borderId="0" xfId="0" applyFont="1" applyBorder="1" applyAlignment="1">
      <alignment horizontal="center" vertical="top" wrapText="1"/>
    </xf>
    <xf numFmtId="0" fontId="16" fillId="2" borderId="0" xfId="0" applyFont="1" applyFill="1" applyAlignment="1"/>
    <xf numFmtId="8" fontId="0" fillId="0" borderId="0" xfId="0" applyNumberFormat="1"/>
    <xf numFmtId="0" fontId="10" fillId="0" borderId="0" xfId="0" applyFont="1" applyAlignment="1">
      <alignment horizont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wmf"/><Relationship Id="rId3" Type="http://schemas.openxmlformats.org/officeDocument/2006/relationships/image" Target="../media/image8.wmf"/><Relationship Id="rId7" Type="http://schemas.openxmlformats.org/officeDocument/2006/relationships/image" Target="../media/image12.wmf"/><Relationship Id="rId2" Type="http://schemas.openxmlformats.org/officeDocument/2006/relationships/image" Target="../media/image7.wmf"/><Relationship Id="rId1" Type="http://schemas.openxmlformats.org/officeDocument/2006/relationships/image" Target="../media/image6.wmf"/><Relationship Id="rId6" Type="http://schemas.openxmlformats.org/officeDocument/2006/relationships/image" Target="../media/image11.wmf"/><Relationship Id="rId5" Type="http://schemas.openxmlformats.org/officeDocument/2006/relationships/image" Target="../media/image10.wmf"/><Relationship Id="rId10" Type="http://schemas.openxmlformats.org/officeDocument/2006/relationships/image" Target="../media/image15.wmf"/><Relationship Id="rId4" Type="http://schemas.openxmlformats.org/officeDocument/2006/relationships/image" Target="../media/image9.wmf"/><Relationship Id="rId9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28</xdr:row>
      <xdr:rowOff>0</xdr:rowOff>
    </xdr:from>
    <xdr:to>
      <xdr:col>13</xdr:col>
      <xdr:colOff>542925</xdr:colOff>
      <xdr:row>29</xdr:row>
      <xdr:rowOff>171450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24800" y="5562600"/>
          <a:ext cx="542925" cy="36195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466725</xdr:colOff>
      <xdr:row>31</xdr:row>
      <xdr:rowOff>142875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24800" y="5943600"/>
          <a:ext cx="466725" cy="33337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466725</xdr:colOff>
      <xdr:row>33</xdr:row>
      <xdr:rowOff>142875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24800" y="6324600"/>
          <a:ext cx="466725" cy="333375"/>
        </a:xfrm>
        <a:prstGeom prst="rect">
          <a:avLst/>
        </a:prstGeom>
        <a:noFill/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91440</xdr:colOff>
      <xdr:row>49</xdr:row>
      <xdr:rowOff>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61720" y="10873740"/>
          <a:ext cx="91440" cy="365760"/>
        </a:xfrm>
        <a:prstGeom prst="rect">
          <a:avLst/>
        </a:prstGeom>
        <a:noFill/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251460</xdr:colOff>
      <xdr:row>49</xdr:row>
      <xdr:rowOff>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61720" y="10873740"/>
          <a:ext cx="251460" cy="365760"/>
        </a:xfrm>
        <a:prstGeom prst="rect">
          <a:avLst/>
        </a:prstGeom>
        <a:noFill/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251460</xdr:colOff>
      <xdr:row>50</xdr:row>
      <xdr:rowOff>0</xdr:rowOff>
    </xdr:to>
    <xdr:pic>
      <xdr:nvPicPr>
        <xdr:cNvPr id="11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61720" y="11056620"/>
          <a:ext cx="251460" cy="365760"/>
        </a:xfrm>
        <a:prstGeom prst="rect">
          <a:avLst/>
        </a:prstGeom>
        <a:noFill/>
      </xdr:spPr>
    </xdr:pic>
    <xdr:clientData/>
  </xdr:twoCellAnchor>
  <xdr:twoCellAnchor>
    <xdr:from>
      <xdr:col>21</xdr:col>
      <xdr:colOff>0</xdr:colOff>
      <xdr:row>49</xdr:row>
      <xdr:rowOff>0</xdr:rowOff>
    </xdr:from>
    <xdr:to>
      <xdr:col>21</xdr:col>
      <xdr:colOff>251460</xdr:colOff>
      <xdr:row>51</xdr:row>
      <xdr:rowOff>0</xdr:rowOff>
    </xdr:to>
    <xdr:pic>
      <xdr:nvPicPr>
        <xdr:cNvPr id="1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61720" y="11239500"/>
          <a:ext cx="251460" cy="365760"/>
        </a:xfrm>
        <a:prstGeom prst="rect">
          <a:avLst/>
        </a:prstGeom>
        <a:noFill/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251460</xdr:colOff>
      <xdr:row>52</xdr:row>
      <xdr:rowOff>15240</xdr:rowOff>
    </xdr:to>
    <xdr:pic>
      <xdr:nvPicPr>
        <xdr:cNvPr id="1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61720" y="11422380"/>
          <a:ext cx="251460" cy="3657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2"/>
  <sheetViews>
    <sheetView tabSelected="1" topLeftCell="V35" workbookViewId="0">
      <selection activeCell="Z51" sqref="Z51"/>
    </sheetView>
  </sheetViews>
  <sheetFormatPr defaultRowHeight="13.2"/>
  <cols>
    <col min="5" max="5" width="11" customWidth="1"/>
    <col min="6" max="6" width="11.6640625" customWidth="1"/>
    <col min="7" max="9" width="10" customWidth="1"/>
    <col min="10" max="10" width="12.44140625" customWidth="1"/>
    <col min="16" max="16" width="9.6640625" customWidth="1"/>
    <col min="21" max="21" width="10.33203125" bestFit="1" customWidth="1"/>
    <col min="22" max="22" width="12" customWidth="1"/>
    <col min="24" max="24" width="11.6640625" customWidth="1"/>
    <col min="25" max="25" width="11.44140625" bestFit="1" customWidth="1"/>
    <col min="28" max="28" width="11.44140625" bestFit="1" customWidth="1"/>
    <col min="29" max="29" width="14" customWidth="1"/>
    <col min="30" max="30" width="13.88671875" customWidth="1"/>
    <col min="32" max="32" width="12.44140625" customWidth="1"/>
    <col min="33" max="33" width="15.5546875" customWidth="1"/>
    <col min="34" max="34" width="11.109375" customWidth="1"/>
  </cols>
  <sheetData>
    <row r="1" spans="5:35" ht="17.399999999999999">
      <c r="E1" s="32" t="s">
        <v>68</v>
      </c>
      <c r="J1" t="s">
        <v>67</v>
      </c>
    </row>
    <row r="5" spans="5:35">
      <c r="E5" s="46" t="s">
        <v>5</v>
      </c>
      <c r="F5" s="46"/>
      <c r="G5" s="46"/>
      <c r="H5" s="46"/>
      <c r="I5" s="46"/>
      <c r="J5" s="46"/>
      <c r="T5" s="50" t="s">
        <v>18</v>
      </c>
      <c r="U5" s="50"/>
      <c r="V5" s="50"/>
      <c r="W5" s="50"/>
      <c r="X5" s="50"/>
      <c r="Y5" s="50"/>
    </row>
    <row r="6" spans="5:35" ht="15" customHeight="1">
      <c r="E6" s="46"/>
      <c r="F6" s="46"/>
      <c r="G6" s="46"/>
      <c r="H6" s="46"/>
      <c r="I6" s="46"/>
      <c r="J6" s="46"/>
      <c r="L6" s="48" t="s">
        <v>19</v>
      </c>
      <c r="M6" s="48"/>
      <c r="N6" s="48"/>
      <c r="O6" s="48"/>
      <c r="P6" s="48"/>
      <c r="T6" s="50"/>
      <c r="U6" s="50"/>
      <c r="V6" s="50"/>
      <c r="W6" s="50"/>
      <c r="X6" s="50"/>
      <c r="Y6" s="50"/>
      <c r="AD6" s="28" t="s">
        <v>58</v>
      </c>
    </row>
    <row r="7" spans="5:35" ht="13.5" customHeight="1" thickBot="1">
      <c r="E7" s="47"/>
      <c r="F7" s="47"/>
      <c r="G7" s="47"/>
      <c r="H7" s="47"/>
      <c r="I7" s="47"/>
      <c r="J7" s="47"/>
      <c r="L7" s="49"/>
      <c r="M7" s="49"/>
      <c r="N7" s="49"/>
      <c r="O7" s="49"/>
      <c r="P7" s="49"/>
      <c r="T7" s="50"/>
      <c r="U7" s="50"/>
      <c r="V7" s="50"/>
      <c r="W7" s="50"/>
      <c r="X7" s="50"/>
      <c r="Y7" s="50"/>
      <c r="AD7" s="28"/>
      <c r="AF7" s="40" t="s">
        <v>63</v>
      </c>
      <c r="AH7" s="40" t="s">
        <v>65</v>
      </c>
    </row>
    <row r="8" spans="5:35" ht="49.5" customHeight="1" thickBot="1">
      <c r="E8" s="30" t="s">
        <v>17</v>
      </c>
      <c r="F8" s="31" t="s">
        <v>0</v>
      </c>
      <c r="G8" s="31" t="s">
        <v>1</v>
      </c>
      <c r="H8" s="31" t="s">
        <v>2</v>
      </c>
      <c r="I8" s="31" t="s">
        <v>3</v>
      </c>
      <c r="J8" s="31" t="s">
        <v>4</v>
      </c>
      <c r="L8" s="51" t="s">
        <v>6</v>
      </c>
      <c r="M8" s="54" t="s">
        <v>7</v>
      </c>
      <c r="N8" s="55"/>
      <c r="O8" s="56"/>
      <c r="P8" s="8" t="s">
        <v>8</v>
      </c>
      <c r="Q8" s="1"/>
      <c r="T8" s="51" t="s">
        <v>17</v>
      </c>
      <c r="U8" s="51" t="s">
        <v>77</v>
      </c>
      <c r="V8" s="51"/>
      <c r="W8" s="41" t="s">
        <v>22</v>
      </c>
      <c r="X8" s="41" t="s">
        <v>66</v>
      </c>
      <c r="AA8" s="22"/>
      <c r="AB8" s="22"/>
      <c r="AC8" s="40" t="s">
        <v>60</v>
      </c>
      <c r="AD8" s="40" t="s">
        <v>61</v>
      </c>
      <c r="AE8" s="40" t="s">
        <v>62</v>
      </c>
      <c r="AF8" s="40"/>
      <c r="AG8" s="40" t="s">
        <v>64</v>
      </c>
      <c r="AH8" s="40"/>
      <c r="AI8" s="22"/>
    </row>
    <row r="9" spans="5:35" ht="19.5" customHeight="1" thickBot="1">
      <c r="E9" s="10" t="s">
        <v>25</v>
      </c>
      <c r="F9" s="15">
        <v>245</v>
      </c>
      <c r="G9" s="11">
        <v>5.85</v>
      </c>
      <c r="H9" s="15">
        <v>10</v>
      </c>
      <c r="I9" s="15">
        <v>7</v>
      </c>
      <c r="J9" s="12">
        <f>I9/H9</f>
        <v>0.7</v>
      </c>
      <c r="L9" s="52"/>
      <c r="M9" s="57"/>
      <c r="N9" s="58"/>
      <c r="O9" s="59"/>
      <c r="P9" s="2"/>
      <c r="Q9" s="1"/>
      <c r="T9" s="53"/>
      <c r="U9" s="53"/>
      <c r="V9" s="53"/>
      <c r="W9" s="42"/>
      <c r="X9" s="42"/>
      <c r="AA9" s="22"/>
      <c r="AB9" s="29" t="s">
        <v>59</v>
      </c>
      <c r="AC9" s="40"/>
      <c r="AD9" s="40"/>
      <c r="AE9" s="40"/>
      <c r="AF9" s="40"/>
      <c r="AG9" s="40"/>
      <c r="AH9" s="40"/>
      <c r="AI9" s="22"/>
    </row>
    <row r="10" spans="5:35" ht="20.25" customHeight="1" thickBot="1">
      <c r="E10" s="10" t="s">
        <v>26</v>
      </c>
      <c r="F10" s="15">
        <v>250</v>
      </c>
      <c r="G10" s="11">
        <v>5.85</v>
      </c>
      <c r="H10" s="15">
        <v>10</v>
      </c>
      <c r="I10" s="15">
        <v>5</v>
      </c>
      <c r="J10" s="12">
        <f t="shared" ref="J10:J38" si="0">I10/H10</f>
        <v>0.5</v>
      </c>
      <c r="L10" s="53"/>
      <c r="M10" s="16" t="s">
        <v>55</v>
      </c>
      <c r="N10" s="16" t="s">
        <v>56</v>
      </c>
      <c r="O10" s="16" t="s">
        <v>57</v>
      </c>
      <c r="P10" s="9" t="s">
        <v>9</v>
      </c>
      <c r="Q10" s="17" t="s">
        <v>12</v>
      </c>
      <c r="T10" s="10">
        <v>1</v>
      </c>
      <c r="U10" s="11">
        <v>5.85</v>
      </c>
      <c r="V10" s="5">
        <f>P37+R37*F9</f>
        <v>5.9161427648333254</v>
      </c>
      <c r="W10" s="5">
        <f>V10-U10</f>
        <v>6.6142764833325707E-2</v>
      </c>
      <c r="X10" s="12">
        <f>J9</f>
        <v>0.7</v>
      </c>
      <c r="AA10" s="22"/>
      <c r="AB10" s="23">
        <f>H9</f>
        <v>10</v>
      </c>
      <c r="AC10" s="24">
        <f>U10</f>
        <v>5.85</v>
      </c>
      <c r="AD10" s="25">
        <f>AB10*AC10</f>
        <v>58.5</v>
      </c>
      <c r="AE10" s="26">
        <f>V10</f>
        <v>5.9161427648333254</v>
      </c>
      <c r="AF10" s="25">
        <f>AB10*AE10</f>
        <v>59.161427648333252</v>
      </c>
      <c r="AG10" s="27">
        <f>IF(W10&lt;0,W10,0)</f>
        <v>0</v>
      </c>
      <c r="AH10" s="27">
        <f>AB10*AG10</f>
        <v>0</v>
      </c>
      <c r="AI10" s="22"/>
    </row>
    <row r="11" spans="5:35" ht="19.2" thickBot="1">
      <c r="E11" s="10" t="s">
        <v>27</v>
      </c>
      <c r="F11" s="15">
        <v>250</v>
      </c>
      <c r="G11" s="11">
        <v>5.95</v>
      </c>
      <c r="H11" s="15">
        <v>5</v>
      </c>
      <c r="I11" s="15">
        <v>3</v>
      </c>
      <c r="J11" s="12">
        <f t="shared" si="0"/>
        <v>0.6</v>
      </c>
      <c r="L11" s="18">
        <v>1</v>
      </c>
      <c r="M11" s="19">
        <v>5.75</v>
      </c>
      <c r="N11" s="19">
        <v>5.95</v>
      </c>
      <c r="O11" s="19">
        <v>6.15</v>
      </c>
      <c r="P11" s="20">
        <v>6.2</v>
      </c>
      <c r="Q11" s="21">
        <v>245</v>
      </c>
      <c r="T11" s="10">
        <v>2</v>
      </c>
      <c r="U11" s="11">
        <v>5.85</v>
      </c>
      <c r="V11" s="5">
        <f>P37+R37*F10</f>
        <v>6.0608137899578072</v>
      </c>
      <c r="W11" s="5">
        <f t="shared" ref="W11:W39" si="1">V11-U11</f>
        <v>0.21081378995780753</v>
      </c>
      <c r="X11" s="12">
        <f t="shared" ref="X11:X39" si="2">J10</f>
        <v>0.5</v>
      </c>
      <c r="AA11" s="22"/>
      <c r="AB11" s="23">
        <f t="shared" ref="AB11:AB39" si="3">H10</f>
        <v>10</v>
      </c>
      <c r="AC11" s="24">
        <f t="shared" ref="AC11:AC39" si="4">U11</f>
        <v>5.85</v>
      </c>
      <c r="AD11" s="25">
        <f t="shared" ref="AD11:AD39" si="5">AB11*AC11</f>
        <v>58.5</v>
      </c>
      <c r="AE11" s="26">
        <f t="shared" ref="AE11:AE39" si="6">V11</f>
        <v>6.0608137899578072</v>
      </c>
      <c r="AF11" s="25">
        <f t="shared" ref="AF11:AF39" si="7">AB11*AE11</f>
        <v>60.608137899578068</v>
      </c>
      <c r="AG11" s="27">
        <f t="shared" ref="AG11:AG39" si="8">IF(W11&lt;0,W11,0)</f>
        <v>0</v>
      </c>
      <c r="AH11" s="27">
        <f t="shared" ref="AH11:AH17" si="9">AB11*AG11</f>
        <v>0</v>
      </c>
      <c r="AI11" s="22"/>
    </row>
    <row r="12" spans="5:35" ht="19.2" thickBot="1">
      <c r="E12" s="10" t="s">
        <v>28</v>
      </c>
      <c r="F12" s="15">
        <v>255</v>
      </c>
      <c r="G12" s="11">
        <v>6.15</v>
      </c>
      <c r="H12" s="15">
        <v>5</v>
      </c>
      <c r="I12" s="15">
        <v>2</v>
      </c>
      <c r="J12" s="12">
        <f t="shared" si="0"/>
        <v>0.4</v>
      </c>
      <c r="L12" s="18">
        <v>3</v>
      </c>
      <c r="M12" s="19">
        <v>6.05</v>
      </c>
      <c r="N12" s="19">
        <v>6.25</v>
      </c>
      <c r="O12" s="19">
        <v>6.45</v>
      </c>
      <c r="P12" s="20">
        <v>6.45</v>
      </c>
      <c r="Q12" s="3">
        <v>250</v>
      </c>
      <c r="T12" s="10">
        <v>3</v>
      </c>
      <c r="U12" s="11">
        <v>5.95</v>
      </c>
      <c r="V12" s="5">
        <f>P37+R37*F11</f>
        <v>6.0608137899578072</v>
      </c>
      <c r="W12" s="5">
        <f t="shared" si="1"/>
        <v>0.110813789957807</v>
      </c>
      <c r="X12" s="12">
        <f t="shared" si="2"/>
        <v>0.6</v>
      </c>
      <c r="AA12" s="22"/>
      <c r="AB12" s="23">
        <f t="shared" si="3"/>
        <v>5</v>
      </c>
      <c r="AC12" s="24">
        <f t="shared" si="4"/>
        <v>5.95</v>
      </c>
      <c r="AD12" s="25">
        <f t="shared" si="5"/>
        <v>29.75</v>
      </c>
      <c r="AE12" s="26">
        <f t="shared" si="6"/>
        <v>6.0608137899578072</v>
      </c>
      <c r="AF12" s="25">
        <f t="shared" si="7"/>
        <v>30.304068949789034</v>
      </c>
      <c r="AG12" s="27">
        <f t="shared" si="8"/>
        <v>0</v>
      </c>
      <c r="AH12" s="27">
        <f t="shared" si="9"/>
        <v>0</v>
      </c>
      <c r="AI12" s="22"/>
    </row>
    <row r="13" spans="5:35" ht="19.2" thickBot="1">
      <c r="E13" s="10" t="s">
        <v>29</v>
      </c>
      <c r="F13" s="15">
        <v>255</v>
      </c>
      <c r="G13" s="11">
        <v>5.95</v>
      </c>
      <c r="H13" s="15">
        <v>6</v>
      </c>
      <c r="I13" s="15">
        <v>5</v>
      </c>
      <c r="J13" s="12">
        <f t="shared" si="0"/>
        <v>0.83333333333333337</v>
      </c>
      <c r="L13" s="18">
        <v>7</v>
      </c>
      <c r="M13" s="19">
        <v>6.35</v>
      </c>
      <c r="N13" s="19">
        <v>6.45</v>
      </c>
      <c r="O13" s="19">
        <v>6.55</v>
      </c>
      <c r="P13" s="20">
        <v>6.55</v>
      </c>
      <c r="Q13" s="3">
        <v>260</v>
      </c>
      <c r="T13" s="10">
        <v>4</v>
      </c>
      <c r="U13" s="11">
        <v>6.15</v>
      </c>
      <c r="V13" s="5">
        <f>P37+R37*F12</f>
        <v>6.2054848150822899</v>
      </c>
      <c r="W13" s="5">
        <f t="shared" si="1"/>
        <v>5.5484815082289529E-2</v>
      </c>
      <c r="X13" s="12">
        <f t="shared" si="2"/>
        <v>0.4</v>
      </c>
      <c r="AA13" s="22"/>
      <c r="AB13" s="23">
        <f t="shared" si="3"/>
        <v>5</v>
      </c>
      <c r="AC13" s="24">
        <f t="shared" si="4"/>
        <v>6.15</v>
      </c>
      <c r="AD13" s="25">
        <f t="shared" si="5"/>
        <v>30.75</v>
      </c>
      <c r="AE13" s="26">
        <f t="shared" si="6"/>
        <v>6.2054848150822899</v>
      </c>
      <c r="AF13" s="25">
        <f t="shared" si="7"/>
        <v>31.027424075411449</v>
      </c>
      <c r="AG13" s="27">
        <f t="shared" si="8"/>
        <v>0</v>
      </c>
      <c r="AH13" s="27">
        <f t="shared" si="9"/>
        <v>0</v>
      </c>
      <c r="AI13" s="22"/>
    </row>
    <row r="14" spans="5:35" ht="19.2" thickBot="1">
      <c r="E14" s="10" t="s">
        <v>30</v>
      </c>
      <c r="F14" s="15">
        <v>260</v>
      </c>
      <c r="G14" s="11">
        <v>5.75</v>
      </c>
      <c r="H14" s="15">
        <v>6</v>
      </c>
      <c r="I14" s="15">
        <v>6</v>
      </c>
      <c r="J14" s="12">
        <f t="shared" si="0"/>
        <v>1</v>
      </c>
      <c r="L14" s="18">
        <v>13</v>
      </c>
      <c r="M14" s="19">
        <v>6.45</v>
      </c>
      <c r="N14" s="19">
        <v>6.8</v>
      </c>
      <c r="O14" s="19">
        <v>7.1</v>
      </c>
      <c r="P14" s="20">
        <v>6.95</v>
      </c>
      <c r="Q14" s="3">
        <v>270</v>
      </c>
      <c r="T14" s="10">
        <v>5</v>
      </c>
      <c r="U14" s="11">
        <v>5.95</v>
      </c>
      <c r="V14" s="5">
        <f>P37+R37*F13</f>
        <v>6.2054848150822899</v>
      </c>
      <c r="W14" s="5">
        <f t="shared" si="1"/>
        <v>0.25548481508228971</v>
      </c>
      <c r="X14" s="12">
        <f t="shared" si="2"/>
        <v>0.83333333333333337</v>
      </c>
      <c r="AA14" s="22"/>
      <c r="AB14" s="23">
        <f t="shared" si="3"/>
        <v>6</v>
      </c>
      <c r="AC14" s="24">
        <f t="shared" si="4"/>
        <v>5.95</v>
      </c>
      <c r="AD14" s="25">
        <f t="shared" si="5"/>
        <v>35.700000000000003</v>
      </c>
      <c r="AE14" s="26">
        <f t="shared" si="6"/>
        <v>6.2054848150822899</v>
      </c>
      <c r="AF14" s="25">
        <f t="shared" si="7"/>
        <v>37.232908890493739</v>
      </c>
      <c r="AG14" s="27">
        <f t="shared" si="8"/>
        <v>0</v>
      </c>
      <c r="AH14" s="27">
        <f t="shared" si="9"/>
        <v>0</v>
      </c>
      <c r="AI14" s="22"/>
    </row>
    <row r="15" spans="5:35" ht="19.2" thickBot="1">
      <c r="E15" s="10" t="s">
        <v>31</v>
      </c>
      <c r="F15" s="15">
        <v>260</v>
      </c>
      <c r="G15" s="11">
        <v>6.05</v>
      </c>
      <c r="H15" s="15">
        <v>6</v>
      </c>
      <c r="I15" s="15">
        <v>4</v>
      </c>
      <c r="J15" s="12">
        <f t="shared" si="0"/>
        <v>0.66666666666666663</v>
      </c>
      <c r="L15" s="18">
        <v>15</v>
      </c>
      <c r="M15" s="19">
        <v>7</v>
      </c>
      <c r="N15" s="19">
        <v>7.4</v>
      </c>
      <c r="O15" s="19">
        <v>7.85</v>
      </c>
      <c r="P15" s="20">
        <v>7.05</v>
      </c>
      <c r="Q15" s="3">
        <v>280</v>
      </c>
      <c r="T15" s="10">
        <v>6</v>
      </c>
      <c r="U15" s="11">
        <v>5.75</v>
      </c>
      <c r="V15" s="5">
        <f>P37+R37*F14</f>
        <v>6.3501558402067717</v>
      </c>
      <c r="W15" s="5">
        <f t="shared" si="1"/>
        <v>0.60015584020677171</v>
      </c>
      <c r="X15" s="12">
        <f t="shared" si="2"/>
        <v>1</v>
      </c>
      <c r="AA15" s="22"/>
      <c r="AB15" s="23">
        <f t="shared" si="3"/>
        <v>6</v>
      </c>
      <c r="AC15" s="24">
        <f t="shared" si="4"/>
        <v>5.75</v>
      </c>
      <c r="AD15" s="25">
        <f t="shared" si="5"/>
        <v>34.5</v>
      </c>
      <c r="AE15" s="26">
        <f t="shared" si="6"/>
        <v>6.3501558402067717</v>
      </c>
      <c r="AF15" s="25">
        <f t="shared" si="7"/>
        <v>38.100935041240632</v>
      </c>
      <c r="AG15" s="27">
        <f t="shared" si="8"/>
        <v>0</v>
      </c>
      <c r="AH15" s="27">
        <f t="shared" si="9"/>
        <v>0</v>
      </c>
      <c r="AI15" s="22"/>
    </row>
    <row r="16" spans="5:35" ht="19.2" thickBot="1">
      <c r="E16" s="10" t="s">
        <v>32</v>
      </c>
      <c r="F16" s="15">
        <v>260</v>
      </c>
      <c r="G16" s="11">
        <v>6.15</v>
      </c>
      <c r="H16" s="15">
        <v>6</v>
      </c>
      <c r="I16" s="15">
        <v>3</v>
      </c>
      <c r="J16" s="12">
        <f t="shared" si="0"/>
        <v>0.5</v>
      </c>
      <c r="L16" s="18">
        <v>17</v>
      </c>
      <c r="M16" s="19">
        <v>7.2</v>
      </c>
      <c r="N16" s="19">
        <v>7.5</v>
      </c>
      <c r="O16" s="19">
        <v>7.85</v>
      </c>
      <c r="P16" s="20">
        <v>7.25</v>
      </c>
      <c r="Q16" s="3">
        <v>290</v>
      </c>
      <c r="T16" s="10">
        <v>7</v>
      </c>
      <c r="U16" s="11">
        <v>6.05</v>
      </c>
      <c r="V16" s="5">
        <f>P37+R37*F15</f>
        <v>6.3501558402067717</v>
      </c>
      <c r="W16" s="5">
        <f t="shared" si="1"/>
        <v>0.30015584020677188</v>
      </c>
      <c r="X16" s="12">
        <f t="shared" si="2"/>
        <v>0.66666666666666663</v>
      </c>
      <c r="AA16" s="22"/>
      <c r="AB16" s="23">
        <f t="shared" si="3"/>
        <v>6</v>
      </c>
      <c r="AC16" s="24">
        <f t="shared" si="4"/>
        <v>6.05</v>
      </c>
      <c r="AD16" s="25">
        <f t="shared" si="5"/>
        <v>36.299999999999997</v>
      </c>
      <c r="AE16" s="26">
        <f t="shared" si="6"/>
        <v>6.3501558402067717</v>
      </c>
      <c r="AF16" s="25">
        <f t="shared" si="7"/>
        <v>38.100935041240632</v>
      </c>
      <c r="AG16" s="27">
        <f t="shared" si="8"/>
        <v>0</v>
      </c>
      <c r="AH16" s="27">
        <f t="shared" si="9"/>
        <v>0</v>
      </c>
      <c r="AI16" s="22"/>
    </row>
    <row r="17" spans="5:35" ht="19.2" thickBot="1">
      <c r="E17" s="10" t="s">
        <v>33</v>
      </c>
      <c r="F17" s="15">
        <v>265</v>
      </c>
      <c r="G17" s="11">
        <v>6.55</v>
      </c>
      <c r="H17" s="15">
        <v>6</v>
      </c>
      <c r="I17" s="15">
        <v>2</v>
      </c>
      <c r="J17" s="12">
        <f t="shared" si="0"/>
        <v>0.33333333333333331</v>
      </c>
      <c r="L17" s="18">
        <v>20</v>
      </c>
      <c r="M17" s="19">
        <v>7.4</v>
      </c>
      <c r="N17" s="19">
        <v>7.7</v>
      </c>
      <c r="O17" s="19">
        <v>8.0500000000000007</v>
      </c>
      <c r="P17" s="20">
        <v>7.6</v>
      </c>
      <c r="Q17" s="3">
        <v>300</v>
      </c>
      <c r="T17" s="10">
        <v>8</v>
      </c>
      <c r="U17" s="11">
        <v>6.15</v>
      </c>
      <c r="V17" s="5">
        <f>P37+R37*F16</f>
        <v>6.3501558402067717</v>
      </c>
      <c r="W17" s="5">
        <f t="shared" si="1"/>
        <v>0.20015584020677135</v>
      </c>
      <c r="X17" s="12">
        <f t="shared" si="2"/>
        <v>0.5</v>
      </c>
      <c r="AA17" s="22"/>
      <c r="AB17" s="23">
        <f t="shared" si="3"/>
        <v>6</v>
      </c>
      <c r="AC17" s="24">
        <f t="shared" si="4"/>
        <v>6.15</v>
      </c>
      <c r="AD17" s="25">
        <f t="shared" si="5"/>
        <v>36.900000000000006</v>
      </c>
      <c r="AE17" s="26">
        <f t="shared" si="6"/>
        <v>6.3501558402067717</v>
      </c>
      <c r="AF17" s="25">
        <f t="shared" si="7"/>
        <v>38.100935041240632</v>
      </c>
      <c r="AG17" s="27">
        <f t="shared" si="8"/>
        <v>0</v>
      </c>
      <c r="AH17" s="27">
        <f t="shared" si="9"/>
        <v>0</v>
      </c>
      <c r="AI17" s="22"/>
    </row>
    <row r="18" spans="5:35" ht="19.2" thickBot="1">
      <c r="E18" s="10" t="s">
        <v>34</v>
      </c>
      <c r="F18" s="15">
        <v>265</v>
      </c>
      <c r="G18" s="11">
        <v>6.9</v>
      </c>
      <c r="H18" s="15">
        <v>6</v>
      </c>
      <c r="I18" s="15">
        <v>0</v>
      </c>
      <c r="J18" s="12">
        <f t="shared" si="0"/>
        <v>0</v>
      </c>
      <c r="L18" s="18">
        <v>24</v>
      </c>
      <c r="M18" s="19">
        <v>7.85</v>
      </c>
      <c r="N18" s="19">
        <v>8.25</v>
      </c>
      <c r="O18" s="19">
        <v>8.65</v>
      </c>
      <c r="P18" s="20">
        <v>7.7</v>
      </c>
      <c r="Q18" s="3">
        <v>310</v>
      </c>
      <c r="T18" s="10">
        <v>9</v>
      </c>
      <c r="U18" s="11">
        <v>6.55</v>
      </c>
      <c r="V18" s="5">
        <f>P37+R37*F17</f>
        <v>6.4948268653312535</v>
      </c>
      <c r="W18" s="5">
        <f t="shared" si="1"/>
        <v>-5.5173134668746293E-2</v>
      </c>
      <c r="X18" s="12">
        <f t="shared" si="2"/>
        <v>0.33333333333333331</v>
      </c>
      <c r="AA18" s="22"/>
      <c r="AB18" s="23">
        <f t="shared" si="3"/>
        <v>6</v>
      </c>
      <c r="AC18" s="24">
        <f t="shared" si="4"/>
        <v>6.55</v>
      </c>
      <c r="AD18" s="25">
        <f t="shared" si="5"/>
        <v>39.299999999999997</v>
      </c>
      <c r="AE18" s="26">
        <f t="shared" si="6"/>
        <v>6.4948268653312535</v>
      </c>
      <c r="AF18" s="25">
        <f t="shared" si="7"/>
        <v>38.968961191987518</v>
      </c>
      <c r="AG18" s="27">
        <f t="shared" si="8"/>
        <v>-5.5173134668746293E-2</v>
      </c>
      <c r="AH18" s="27">
        <f>AB18*AG18</f>
        <v>-0.33103880801247776</v>
      </c>
      <c r="AI18" s="22"/>
    </row>
    <row r="19" spans="5:35" ht="19.2" thickBot="1">
      <c r="E19" s="10" t="s">
        <v>35</v>
      </c>
      <c r="F19" s="15">
        <v>265</v>
      </c>
      <c r="G19" s="11">
        <v>7</v>
      </c>
      <c r="H19" s="15">
        <v>5</v>
      </c>
      <c r="I19" s="15">
        <v>1</v>
      </c>
      <c r="J19" s="12">
        <f t="shared" si="0"/>
        <v>0.2</v>
      </c>
      <c r="L19" s="18">
        <v>26</v>
      </c>
      <c r="M19" s="19">
        <v>8.25</v>
      </c>
      <c r="N19" s="19">
        <v>8.65</v>
      </c>
      <c r="O19" s="19">
        <v>9.0500000000000007</v>
      </c>
      <c r="P19" s="20">
        <v>8.0500000000000007</v>
      </c>
      <c r="Q19" s="3">
        <v>320</v>
      </c>
      <c r="T19" s="10">
        <v>10</v>
      </c>
      <c r="U19" s="11">
        <v>6.9</v>
      </c>
      <c r="V19" s="5">
        <f>P37+R37*F18</f>
        <v>6.4948268653312535</v>
      </c>
      <c r="W19" s="5">
        <f t="shared" si="1"/>
        <v>-0.40517313466874683</v>
      </c>
      <c r="X19" s="12">
        <f t="shared" si="2"/>
        <v>0</v>
      </c>
      <c r="AA19" s="22"/>
      <c r="AB19" s="23">
        <f t="shared" si="3"/>
        <v>6</v>
      </c>
      <c r="AC19" s="24">
        <f t="shared" si="4"/>
        <v>6.9</v>
      </c>
      <c r="AD19" s="25">
        <f t="shared" si="5"/>
        <v>41.400000000000006</v>
      </c>
      <c r="AE19" s="26">
        <f t="shared" si="6"/>
        <v>6.4948268653312535</v>
      </c>
      <c r="AF19" s="25">
        <f t="shared" si="7"/>
        <v>38.968961191987518</v>
      </c>
      <c r="AG19" s="27">
        <f t="shared" si="8"/>
        <v>-0.40517313466874683</v>
      </c>
      <c r="AH19" s="27">
        <f t="shared" ref="AH19:AH39" si="10">AB19*AG19</f>
        <v>-2.431038808012481</v>
      </c>
      <c r="AI19" s="22"/>
    </row>
    <row r="20" spans="5:35" ht="19.2" thickBot="1">
      <c r="E20" s="10" t="s">
        <v>36</v>
      </c>
      <c r="F20" s="15">
        <v>270</v>
      </c>
      <c r="G20" s="11">
        <v>6.7</v>
      </c>
      <c r="H20" s="15">
        <v>5</v>
      </c>
      <c r="I20" s="15">
        <v>3</v>
      </c>
      <c r="J20" s="12">
        <f t="shared" si="0"/>
        <v>0.6</v>
      </c>
      <c r="L20" s="18">
        <v>29</v>
      </c>
      <c r="M20" s="19">
        <v>8.5500000000000007</v>
      </c>
      <c r="N20" s="19">
        <v>9.0500000000000007</v>
      </c>
      <c r="O20" s="19">
        <v>9.5500000000000007</v>
      </c>
      <c r="P20" s="20">
        <v>8.15</v>
      </c>
      <c r="Q20" s="4">
        <v>330</v>
      </c>
      <c r="T20" s="10">
        <v>11</v>
      </c>
      <c r="U20" s="11">
        <v>7</v>
      </c>
      <c r="V20" s="5">
        <f>P37+R37*F19</f>
        <v>6.4948268653312535</v>
      </c>
      <c r="W20" s="5">
        <f t="shared" si="1"/>
        <v>-0.50517313466874647</v>
      </c>
      <c r="X20" s="12">
        <f t="shared" si="2"/>
        <v>0.2</v>
      </c>
      <c r="AA20" s="22"/>
      <c r="AB20" s="23">
        <f t="shared" si="3"/>
        <v>5</v>
      </c>
      <c r="AC20" s="24">
        <f t="shared" si="4"/>
        <v>7</v>
      </c>
      <c r="AD20" s="25">
        <f t="shared" si="5"/>
        <v>35</v>
      </c>
      <c r="AE20" s="26">
        <f t="shared" si="6"/>
        <v>6.4948268653312535</v>
      </c>
      <c r="AF20" s="25">
        <f t="shared" si="7"/>
        <v>32.474134326656269</v>
      </c>
      <c r="AG20" s="27">
        <f t="shared" si="8"/>
        <v>-0.50517313466874647</v>
      </c>
      <c r="AH20" s="27">
        <f t="shared" si="10"/>
        <v>-2.5258656733437324</v>
      </c>
      <c r="AI20" s="22"/>
    </row>
    <row r="21" spans="5:35" ht="19.2" thickBot="1">
      <c r="E21" s="10" t="s">
        <v>37</v>
      </c>
      <c r="F21" s="15">
        <v>270</v>
      </c>
      <c r="G21" s="11">
        <v>6.7</v>
      </c>
      <c r="H21" s="15">
        <v>5</v>
      </c>
      <c r="I21" s="15">
        <v>3</v>
      </c>
      <c r="J21" s="12">
        <f t="shared" si="0"/>
        <v>0.6</v>
      </c>
      <c r="T21" s="10">
        <v>12</v>
      </c>
      <c r="U21" s="11">
        <v>6.7</v>
      </c>
      <c r="V21" s="5">
        <f>P37+R37*F20</f>
        <v>6.6394978904557362</v>
      </c>
      <c r="W21" s="5">
        <f t="shared" si="1"/>
        <v>-6.0502109544263938E-2</v>
      </c>
      <c r="X21" s="12">
        <f t="shared" si="2"/>
        <v>0.6</v>
      </c>
      <c r="AA21" s="22"/>
      <c r="AB21" s="23">
        <f t="shared" si="3"/>
        <v>5</v>
      </c>
      <c r="AC21" s="24">
        <f t="shared" si="4"/>
        <v>6.7</v>
      </c>
      <c r="AD21" s="25">
        <f t="shared" si="5"/>
        <v>33.5</v>
      </c>
      <c r="AE21" s="26">
        <f t="shared" si="6"/>
        <v>6.6394978904557362</v>
      </c>
      <c r="AF21" s="25">
        <f t="shared" si="7"/>
        <v>33.197489452278681</v>
      </c>
      <c r="AG21" s="27">
        <f t="shared" si="8"/>
        <v>-6.0502109544263938E-2</v>
      </c>
      <c r="AH21" s="27">
        <f t="shared" si="10"/>
        <v>-0.30251054772131969</v>
      </c>
      <c r="AI21" s="22"/>
    </row>
    <row r="22" spans="5:35" ht="19.2" thickBot="1">
      <c r="E22" s="10" t="s">
        <v>38</v>
      </c>
      <c r="F22" s="15">
        <v>270</v>
      </c>
      <c r="G22" s="11">
        <v>7.1</v>
      </c>
      <c r="H22" s="15">
        <v>5</v>
      </c>
      <c r="I22" s="15">
        <v>0</v>
      </c>
      <c r="J22" s="12">
        <f t="shared" si="0"/>
        <v>0</v>
      </c>
      <c r="T22" s="10">
        <v>13</v>
      </c>
      <c r="U22" s="11">
        <v>6.7</v>
      </c>
      <c r="V22" s="5">
        <f>P37+R37*F21</f>
        <v>6.6394978904557362</v>
      </c>
      <c r="W22" s="5">
        <f t="shared" si="1"/>
        <v>-6.0502109544263938E-2</v>
      </c>
      <c r="X22" s="12">
        <f t="shared" si="2"/>
        <v>0.6</v>
      </c>
      <c r="AA22" s="22"/>
      <c r="AB22" s="23">
        <f t="shared" si="3"/>
        <v>5</v>
      </c>
      <c r="AC22" s="24">
        <f t="shared" si="4"/>
        <v>6.7</v>
      </c>
      <c r="AD22" s="25">
        <f t="shared" si="5"/>
        <v>33.5</v>
      </c>
      <c r="AE22" s="26">
        <f t="shared" si="6"/>
        <v>6.6394978904557362</v>
      </c>
      <c r="AF22" s="25">
        <f t="shared" si="7"/>
        <v>33.197489452278681</v>
      </c>
      <c r="AG22" s="27">
        <f t="shared" si="8"/>
        <v>-6.0502109544263938E-2</v>
      </c>
      <c r="AH22" s="27">
        <f t="shared" si="10"/>
        <v>-0.30251054772131969</v>
      </c>
      <c r="AI22" s="22"/>
    </row>
    <row r="23" spans="5:35" ht="19.2" thickBot="1">
      <c r="E23" s="10" t="s">
        <v>39</v>
      </c>
      <c r="F23" s="15">
        <v>280</v>
      </c>
      <c r="G23" s="11">
        <v>7.2</v>
      </c>
      <c r="H23" s="15">
        <v>5</v>
      </c>
      <c r="I23" s="15">
        <v>1</v>
      </c>
      <c r="J23" s="12">
        <f t="shared" si="0"/>
        <v>0.2</v>
      </c>
      <c r="L23" s="1"/>
      <c r="M23" s="1"/>
      <c r="N23" s="1"/>
      <c r="O23" s="1"/>
      <c r="P23" s="1"/>
      <c r="Q23" s="1"/>
      <c r="R23" s="1"/>
      <c r="S23" s="1"/>
      <c r="T23" s="10">
        <v>14</v>
      </c>
      <c r="U23" s="11">
        <v>7.1</v>
      </c>
      <c r="V23" s="5">
        <f>P37+R37*F22</f>
        <v>6.6394978904557362</v>
      </c>
      <c r="W23" s="5">
        <f t="shared" si="1"/>
        <v>-0.4605021095442634</v>
      </c>
      <c r="X23" s="12">
        <f t="shared" si="2"/>
        <v>0</v>
      </c>
      <c r="AA23" s="22"/>
      <c r="AB23" s="23">
        <f t="shared" si="3"/>
        <v>5</v>
      </c>
      <c r="AC23" s="24">
        <f t="shared" si="4"/>
        <v>7.1</v>
      </c>
      <c r="AD23" s="25">
        <f t="shared" si="5"/>
        <v>35.5</v>
      </c>
      <c r="AE23" s="26">
        <f t="shared" si="6"/>
        <v>6.6394978904557362</v>
      </c>
      <c r="AF23" s="25">
        <f t="shared" si="7"/>
        <v>33.197489452278681</v>
      </c>
      <c r="AG23" s="27">
        <f t="shared" si="8"/>
        <v>-0.4605021095442634</v>
      </c>
      <c r="AH23" s="27">
        <f t="shared" si="10"/>
        <v>-2.302510547721317</v>
      </c>
      <c r="AI23" s="22"/>
    </row>
    <row r="24" spans="5:35" ht="19.2" thickBot="1">
      <c r="E24" s="10" t="s">
        <v>40</v>
      </c>
      <c r="F24" s="15">
        <v>285</v>
      </c>
      <c r="G24" s="11">
        <v>7.2</v>
      </c>
      <c r="H24" s="15">
        <v>5</v>
      </c>
      <c r="I24" s="15">
        <v>0</v>
      </c>
      <c r="J24" s="12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0">
        <v>15</v>
      </c>
      <c r="U24" s="11">
        <v>7.2</v>
      </c>
      <c r="V24" s="5">
        <f>P37+R37*F23</f>
        <v>6.9288399407046999</v>
      </c>
      <c r="W24" s="5">
        <f t="shared" si="1"/>
        <v>-0.27116005929530029</v>
      </c>
      <c r="X24" s="12">
        <f t="shared" si="2"/>
        <v>0.2</v>
      </c>
      <c r="AA24" s="22"/>
      <c r="AB24" s="23">
        <f t="shared" si="3"/>
        <v>5</v>
      </c>
      <c r="AC24" s="24">
        <f t="shared" si="4"/>
        <v>7.2</v>
      </c>
      <c r="AD24" s="25">
        <f t="shared" si="5"/>
        <v>36</v>
      </c>
      <c r="AE24" s="26">
        <f t="shared" si="6"/>
        <v>6.9288399407046999</v>
      </c>
      <c r="AF24" s="25">
        <f t="shared" si="7"/>
        <v>34.644199703523498</v>
      </c>
      <c r="AG24" s="27">
        <f t="shared" si="8"/>
        <v>-0.27116005929530029</v>
      </c>
      <c r="AH24" s="27">
        <f t="shared" si="10"/>
        <v>-1.3558002964765015</v>
      </c>
      <c r="AI24" s="22"/>
    </row>
    <row r="25" spans="5:35" ht="19.2" thickBot="1">
      <c r="E25" s="10" t="s">
        <v>41</v>
      </c>
      <c r="F25" s="15">
        <v>290</v>
      </c>
      <c r="G25" s="11">
        <v>7.3</v>
      </c>
      <c r="H25" s="15">
        <v>5</v>
      </c>
      <c r="I25" s="15">
        <v>2</v>
      </c>
      <c r="J25" s="12">
        <f t="shared" si="0"/>
        <v>0.4</v>
      </c>
      <c r="L25" s="1" t="s">
        <v>10</v>
      </c>
      <c r="M25" s="1"/>
      <c r="N25" s="1"/>
      <c r="O25" s="6" t="s">
        <v>11</v>
      </c>
      <c r="P25" s="1">
        <f>INTERCEPT(P11:P20,Q11:Q20)</f>
        <v>0.68844678811121618</v>
      </c>
      <c r="Q25" s="6" t="s">
        <v>13</v>
      </c>
      <c r="R25" s="1">
        <f>SLOPE(P11:P20,Q11:Q20)</f>
        <v>2.2790028763183132E-2</v>
      </c>
      <c r="S25" s="1" t="s">
        <v>21</v>
      </c>
      <c r="T25" s="10">
        <v>16</v>
      </c>
      <c r="U25" s="11">
        <v>7.2</v>
      </c>
      <c r="V25" s="5">
        <f>P37+R37*F24</f>
        <v>7.0735109658291826</v>
      </c>
      <c r="W25" s="5">
        <f t="shared" si="1"/>
        <v>-0.12648903417081758</v>
      </c>
      <c r="X25" s="12">
        <f t="shared" si="2"/>
        <v>0</v>
      </c>
      <c r="AA25" s="22"/>
      <c r="AB25" s="23">
        <f t="shared" si="3"/>
        <v>5</v>
      </c>
      <c r="AC25" s="24">
        <f t="shared" si="4"/>
        <v>7.2</v>
      </c>
      <c r="AD25" s="25">
        <f t="shared" si="5"/>
        <v>36</v>
      </c>
      <c r="AE25" s="26">
        <f t="shared" si="6"/>
        <v>7.0735109658291826</v>
      </c>
      <c r="AF25" s="25">
        <f t="shared" si="7"/>
        <v>35.367554829145917</v>
      </c>
      <c r="AG25" s="27">
        <f t="shared" si="8"/>
        <v>-0.12648903417081758</v>
      </c>
      <c r="AH25" s="27">
        <f t="shared" si="10"/>
        <v>-0.63244517085408791</v>
      </c>
      <c r="AI25" s="22"/>
    </row>
    <row r="26" spans="5:35" ht="19.2" thickBot="1">
      <c r="E26" s="10" t="s">
        <v>42</v>
      </c>
      <c r="F26" s="15">
        <v>290</v>
      </c>
      <c r="G26" s="11">
        <v>7.5</v>
      </c>
      <c r="H26" s="15">
        <v>5</v>
      </c>
      <c r="I26" s="15">
        <v>0</v>
      </c>
      <c r="J26" s="12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0">
        <v>17</v>
      </c>
      <c r="U26" s="11">
        <v>7.3</v>
      </c>
      <c r="V26" s="5">
        <f>P37+R37*F25</f>
        <v>7.2181819909536653</v>
      </c>
      <c r="W26" s="5">
        <f t="shared" si="1"/>
        <v>-8.1818009046334517E-2</v>
      </c>
      <c r="X26" s="12">
        <f t="shared" si="2"/>
        <v>0.4</v>
      </c>
      <c r="AA26" s="22"/>
      <c r="AB26" s="23">
        <f t="shared" si="3"/>
        <v>5</v>
      </c>
      <c r="AC26" s="24">
        <f t="shared" si="4"/>
        <v>7.3</v>
      </c>
      <c r="AD26" s="25">
        <f t="shared" si="5"/>
        <v>36.5</v>
      </c>
      <c r="AE26" s="26">
        <f t="shared" si="6"/>
        <v>7.2181819909536653</v>
      </c>
      <c r="AF26" s="25">
        <f t="shared" si="7"/>
        <v>36.090909954768328</v>
      </c>
      <c r="AG26" s="27">
        <f t="shared" si="8"/>
        <v>-8.1818009046334517E-2</v>
      </c>
      <c r="AH26" s="27">
        <f t="shared" si="10"/>
        <v>-0.40909004523167258</v>
      </c>
      <c r="AI26" s="22"/>
    </row>
    <row r="27" spans="5:35" ht="19.2" thickBot="1">
      <c r="E27" s="10" t="s">
        <v>43</v>
      </c>
      <c r="F27" s="15">
        <v>300</v>
      </c>
      <c r="G27" s="11">
        <v>7.4</v>
      </c>
      <c r="H27" s="15">
        <v>4</v>
      </c>
      <c r="I27" s="15">
        <v>3</v>
      </c>
      <c r="J27" s="12">
        <f t="shared" si="0"/>
        <v>0.75</v>
      </c>
      <c r="L27" s="1" t="s">
        <v>20</v>
      </c>
      <c r="M27" s="1"/>
      <c r="N27" s="1"/>
      <c r="O27" s="1"/>
      <c r="P27" s="1"/>
      <c r="Q27" s="1"/>
      <c r="R27" s="1"/>
      <c r="S27" s="1"/>
      <c r="T27" s="10">
        <v>18</v>
      </c>
      <c r="U27" s="11">
        <v>7.5</v>
      </c>
      <c r="V27" s="5">
        <f>P37+R37*F26</f>
        <v>7.2181819909536653</v>
      </c>
      <c r="W27" s="5">
        <f t="shared" si="1"/>
        <v>-0.28181800904633469</v>
      </c>
      <c r="X27" s="12">
        <f t="shared" si="2"/>
        <v>0</v>
      </c>
      <c r="AA27" s="22"/>
      <c r="AB27" s="23">
        <f t="shared" si="3"/>
        <v>5</v>
      </c>
      <c r="AC27" s="24">
        <f t="shared" si="4"/>
        <v>7.5</v>
      </c>
      <c r="AD27" s="25">
        <f t="shared" si="5"/>
        <v>37.5</v>
      </c>
      <c r="AE27" s="26">
        <f t="shared" si="6"/>
        <v>7.2181819909536653</v>
      </c>
      <c r="AF27" s="25">
        <f t="shared" si="7"/>
        <v>36.090909954768328</v>
      </c>
      <c r="AG27" s="27">
        <f t="shared" si="8"/>
        <v>-0.28181800904633469</v>
      </c>
      <c r="AH27" s="27">
        <f t="shared" si="10"/>
        <v>-1.4090900452316735</v>
      </c>
      <c r="AI27" s="22"/>
    </row>
    <row r="28" spans="5:35" ht="19.2" thickBot="1">
      <c r="E28" s="10" t="s">
        <v>44</v>
      </c>
      <c r="F28" s="15">
        <v>300</v>
      </c>
      <c r="G28" s="11">
        <v>7.6</v>
      </c>
      <c r="H28" s="15">
        <v>4</v>
      </c>
      <c r="I28" s="15">
        <v>7</v>
      </c>
      <c r="J28" s="12">
        <f t="shared" si="0"/>
        <v>1.75</v>
      </c>
      <c r="L28" s="1"/>
      <c r="M28" s="1"/>
      <c r="N28" s="1"/>
      <c r="O28" s="1"/>
      <c r="P28" s="1"/>
      <c r="Q28" s="1"/>
      <c r="R28" s="1"/>
      <c r="S28" s="1"/>
      <c r="T28" s="10">
        <v>19</v>
      </c>
      <c r="U28" s="11">
        <v>7.4</v>
      </c>
      <c r="V28" s="5">
        <f>P37+R37*F27</f>
        <v>7.507524041202629</v>
      </c>
      <c r="W28" s="5">
        <f t="shared" si="1"/>
        <v>0.1075240412026286</v>
      </c>
      <c r="X28" s="12">
        <f t="shared" si="2"/>
        <v>0.75</v>
      </c>
      <c r="AA28" s="22"/>
      <c r="AB28" s="23">
        <f t="shared" si="3"/>
        <v>4</v>
      </c>
      <c r="AC28" s="24">
        <f t="shared" si="4"/>
        <v>7.4</v>
      </c>
      <c r="AD28" s="25">
        <f t="shared" si="5"/>
        <v>29.6</v>
      </c>
      <c r="AE28" s="26">
        <f t="shared" si="6"/>
        <v>7.507524041202629</v>
      </c>
      <c r="AF28" s="25">
        <f t="shared" si="7"/>
        <v>30.030096164810516</v>
      </c>
      <c r="AG28" s="27">
        <f t="shared" si="8"/>
        <v>0</v>
      </c>
      <c r="AH28" s="27">
        <f t="shared" si="10"/>
        <v>0</v>
      </c>
      <c r="AI28" s="22"/>
    </row>
    <row r="29" spans="5:35" ht="19.2" thickBot="1">
      <c r="E29" s="10" t="s">
        <v>45</v>
      </c>
      <c r="F29" s="15">
        <v>300</v>
      </c>
      <c r="G29" s="11">
        <v>7.7</v>
      </c>
      <c r="H29" s="15">
        <v>3</v>
      </c>
      <c r="I29" s="15">
        <v>5</v>
      </c>
      <c r="J29" s="12">
        <f t="shared" si="0"/>
        <v>1.6666666666666667</v>
      </c>
      <c r="L29" s="1" t="s">
        <v>14</v>
      </c>
      <c r="M29" s="1"/>
      <c r="N29" s="1"/>
      <c r="O29" s="6" t="s">
        <v>11</v>
      </c>
      <c r="P29" s="1">
        <f>INTERCEPT(N11:N20,Q11:Q20)</f>
        <v>-2.6458772770853312</v>
      </c>
      <c r="Q29" s="7" t="s">
        <v>13</v>
      </c>
      <c r="R29" s="1">
        <f>SLOPE(N11:N20,Q11:Q20)</f>
        <v>3.5186960690316398E-2</v>
      </c>
      <c r="S29" s="1" t="s">
        <v>21</v>
      </c>
      <c r="T29" s="10">
        <v>20</v>
      </c>
      <c r="U29" s="11">
        <v>7.6</v>
      </c>
      <c r="V29" s="5">
        <f>P37+R37*F28</f>
        <v>7.507524041202629</v>
      </c>
      <c r="W29" s="5">
        <f t="shared" si="1"/>
        <v>-9.2475958797370694E-2</v>
      </c>
      <c r="X29" s="12">
        <f t="shared" si="2"/>
        <v>1.75</v>
      </c>
      <c r="AA29" s="22"/>
      <c r="AB29" s="23">
        <f t="shared" si="3"/>
        <v>4</v>
      </c>
      <c r="AC29" s="24">
        <f t="shared" si="4"/>
        <v>7.6</v>
      </c>
      <c r="AD29" s="25">
        <f t="shared" si="5"/>
        <v>30.4</v>
      </c>
      <c r="AE29" s="26">
        <f t="shared" si="6"/>
        <v>7.507524041202629</v>
      </c>
      <c r="AF29" s="25">
        <f t="shared" si="7"/>
        <v>30.030096164810516</v>
      </c>
      <c r="AG29" s="27">
        <f t="shared" si="8"/>
        <v>-9.2475958797370694E-2</v>
      </c>
      <c r="AH29" s="27">
        <f t="shared" si="10"/>
        <v>-0.36990383518948278</v>
      </c>
      <c r="AI29" s="22"/>
    </row>
    <row r="30" spans="5:35" ht="19.2" thickBot="1">
      <c r="E30" s="10" t="s">
        <v>46</v>
      </c>
      <c r="F30" s="15">
        <v>305</v>
      </c>
      <c r="G30" s="11">
        <v>7.6</v>
      </c>
      <c r="H30" s="15">
        <v>3</v>
      </c>
      <c r="I30" s="15">
        <v>7</v>
      </c>
      <c r="J30" s="12">
        <f t="shared" si="0"/>
        <v>2.3333333333333335</v>
      </c>
      <c r="L30" s="1"/>
      <c r="M30" s="1"/>
      <c r="N30" s="1"/>
      <c r="O30" s="6"/>
      <c r="P30" s="1"/>
      <c r="Q30" s="1"/>
      <c r="R30" s="1"/>
      <c r="S30" s="1"/>
      <c r="T30" s="10">
        <v>21</v>
      </c>
      <c r="U30" s="11">
        <v>7.7</v>
      </c>
      <c r="V30" s="5">
        <f>P37+R37*F29</f>
        <v>7.507524041202629</v>
      </c>
      <c r="W30" s="5">
        <f t="shared" si="1"/>
        <v>-0.19247595879737123</v>
      </c>
      <c r="X30" s="12">
        <f t="shared" si="2"/>
        <v>1.6666666666666667</v>
      </c>
      <c r="AA30" s="22"/>
      <c r="AB30" s="23">
        <f t="shared" si="3"/>
        <v>3</v>
      </c>
      <c r="AC30" s="24">
        <f t="shared" si="4"/>
        <v>7.7</v>
      </c>
      <c r="AD30" s="25">
        <f t="shared" si="5"/>
        <v>23.1</v>
      </c>
      <c r="AE30" s="26">
        <f t="shared" si="6"/>
        <v>7.507524041202629</v>
      </c>
      <c r="AF30" s="25">
        <f t="shared" si="7"/>
        <v>22.522572123607887</v>
      </c>
      <c r="AG30" s="27">
        <f t="shared" si="8"/>
        <v>-0.19247595879737123</v>
      </c>
      <c r="AH30" s="27">
        <f>AB30*AG30</f>
        <v>-0.57742787639211368</v>
      </c>
      <c r="AI30" s="22"/>
    </row>
    <row r="31" spans="5:35" ht="19.2" thickBot="1">
      <c r="E31" s="10" t="s">
        <v>47</v>
      </c>
      <c r="F31" s="15">
        <v>305</v>
      </c>
      <c r="G31" s="11">
        <v>7.5</v>
      </c>
      <c r="H31" s="15">
        <v>3</v>
      </c>
      <c r="I31" s="15">
        <v>12</v>
      </c>
      <c r="J31" s="12">
        <f t="shared" si="0"/>
        <v>4</v>
      </c>
      <c r="L31" s="1" t="s">
        <v>15</v>
      </c>
      <c r="M31" s="1"/>
      <c r="N31" s="1"/>
      <c r="O31" s="6" t="s">
        <v>11</v>
      </c>
      <c r="P31" s="1">
        <f>INTERCEPT(M11:M20,Q11:Q20)</f>
        <v>-2.0055608820709523</v>
      </c>
      <c r="Q31" s="7" t="s">
        <v>13</v>
      </c>
      <c r="R31" s="1">
        <f>SLOPE(M11:M20,Q11:Q20)</f>
        <v>3.1840843720038356E-2</v>
      </c>
      <c r="S31" s="1" t="s">
        <v>21</v>
      </c>
      <c r="T31" s="10">
        <v>22</v>
      </c>
      <c r="U31" s="11">
        <v>7.6</v>
      </c>
      <c r="V31" s="5">
        <f>P37+R37*F30</f>
        <v>7.6521950663271117</v>
      </c>
      <c r="W31" s="5">
        <f t="shared" si="1"/>
        <v>5.2195066327112016E-2</v>
      </c>
      <c r="X31" s="12">
        <f t="shared" si="2"/>
        <v>2.3333333333333335</v>
      </c>
      <c r="AA31" s="22"/>
      <c r="AB31" s="23">
        <f t="shared" si="3"/>
        <v>3</v>
      </c>
      <c r="AC31" s="24">
        <f t="shared" si="4"/>
        <v>7.6</v>
      </c>
      <c r="AD31" s="25">
        <f t="shared" si="5"/>
        <v>22.799999999999997</v>
      </c>
      <c r="AE31" s="26">
        <f t="shared" si="6"/>
        <v>7.6521950663271117</v>
      </c>
      <c r="AF31" s="25">
        <f t="shared" si="7"/>
        <v>22.956585198981337</v>
      </c>
      <c r="AG31" s="27">
        <f t="shared" si="8"/>
        <v>0</v>
      </c>
      <c r="AH31" s="27">
        <f t="shared" si="10"/>
        <v>0</v>
      </c>
      <c r="AI31" s="22"/>
    </row>
    <row r="32" spans="5:35" ht="19.2" thickBot="1">
      <c r="E32" s="10" t="s">
        <v>48</v>
      </c>
      <c r="F32" s="15">
        <v>310</v>
      </c>
      <c r="G32" s="11">
        <v>8</v>
      </c>
      <c r="H32" s="15">
        <v>3</v>
      </c>
      <c r="I32" s="15">
        <v>5</v>
      </c>
      <c r="J32" s="12">
        <f t="shared" si="0"/>
        <v>1.6666666666666667</v>
      </c>
      <c r="L32" s="1"/>
      <c r="M32" s="1"/>
      <c r="N32" s="1"/>
      <c r="O32" s="6"/>
      <c r="P32" s="1"/>
      <c r="Q32" s="1"/>
      <c r="R32" s="1"/>
      <c r="S32" s="1"/>
      <c r="T32" s="10">
        <v>23</v>
      </c>
      <c r="U32" s="11">
        <v>7.5</v>
      </c>
      <c r="V32" s="5">
        <f>P37+R37*F31</f>
        <v>7.6521950663271117</v>
      </c>
      <c r="W32" s="5">
        <f t="shared" si="1"/>
        <v>0.15219506632711166</v>
      </c>
      <c r="X32" s="12">
        <f t="shared" si="2"/>
        <v>4</v>
      </c>
      <c r="AA32" s="22"/>
      <c r="AB32" s="23">
        <f t="shared" si="3"/>
        <v>3</v>
      </c>
      <c r="AC32" s="24">
        <f t="shared" si="4"/>
        <v>7.5</v>
      </c>
      <c r="AD32" s="25">
        <f t="shared" si="5"/>
        <v>22.5</v>
      </c>
      <c r="AE32" s="26">
        <f t="shared" si="6"/>
        <v>7.6521950663271117</v>
      </c>
      <c r="AF32" s="25">
        <f t="shared" si="7"/>
        <v>22.956585198981337</v>
      </c>
      <c r="AG32" s="27">
        <f t="shared" si="8"/>
        <v>0</v>
      </c>
      <c r="AH32" s="27">
        <f>AB32*AG32</f>
        <v>0</v>
      </c>
      <c r="AI32" s="22"/>
    </row>
    <row r="33" spans="1:35" ht="19.2" thickBot="1">
      <c r="E33" s="10" t="s">
        <v>49</v>
      </c>
      <c r="F33" s="15">
        <v>310</v>
      </c>
      <c r="G33" s="11">
        <v>7.7</v>
      </c>
      <c r="H33" s="15">
        <v>3</v>
      </c>
      <c r="I33" s="15">
        <v>6</v>
      </c>
      <c r="J33" s="12">
        <f t="shared" si="0"/>
        <v>2</v>
      </c>
      <c r="L33" s="1" t="s">
        <v>16</v>
      </c>
      <c r="M33" s="1"/>
      <c r="N33" s="1"/>
      <c r="O33" s="6" t="s">
        <v>11</v>
      </c>
      <c r="P33" s="1">
        <f>INTERCEPT(O11:O20,Q11:Q20)</f>
        <v>-3.3291147331415818</v>
      </c>
      <c r="Q33" s="7" t="s">
        <v>13</v>
      </c>
      <c r="R33" s="1">
        <f>SLOPE(O11:O20,Q11:Q20)</f>
        <v>3.8718440396292755E-2</v>
      </c>
      <c r="S33" s="1" t="s">
        <v>21</v>
      </c>
      <c r="T33" s="10">
        <v>24</v>
      </c>
      <c r="U33" s="11">
        <v>8</v>
      </c>
      <c r="V33" s="5">
        <f>P37+R37*F32</f>
        <v>7.7968660914515926</v>
      </c>
      <c r="W33" s="5">
        <f t="shared" si="1"/>
        <v>-0.2031339085484074</v>
      </c>
      <c r="X33" s="12">
        <f t="shared" si="2"/>
        <v>1.6666666666666667</v>
      </c>
      <c r="AA33" s="22"/>
      <c r="AB33" s="23">
        <f t="shared" si="3"/>
        <v>3</v>
      </c>
      <c r="AC33" s="24">
        <f t="shared" si="4"/>
        <v>8</v>
      </c>
      <c r="AD33" s="25">
        <f t="shared" si="5"/>
        <v>24</v>
      </c>
      <c r="AE33" s="26">
        <f t="shared" si="6"/>
        <v>7.7968660914515926</v>
      </c>
      <c r="AF33" s="25">
        <f t="shared" si="7"/>
        <v>23.39059827435478</v>
      </c>
      <c r="AG33" s="27">
        <f t="shared" si="8"/>
        <v>-0.2031339085484074</v>
      </c>
      <c r="AH33" s="27">
        <f t="shared" si="10"/>
        <v>-0.60940172564522221</v>
      </c>
      <c r="AI33" s="22"/>
    </row>
    <row r="34" spans="1:35" ht="19.2" thickBot="1">
      <c r="E34" s="10" t="s">
        <v>50</v>
      </c>
      <c r="F34" s="15">
        <v>320</v>
      </c>
      <c r="G34" s="11">
        <v>7.8</v>
      </c>
      <c r="H34" s="15">
        <v>3</v>
      </c>
      <c r="I34" s="15">
        <v>12</v>
      </c>
      <c r="J34" s="12">
        <f t="shared" si="0"/>
        <v>4</v>
      </c>
      <c r="L34" s="1"/>
      <c r="M34" s="1"/>
      <c r="N34" s="1"/>
      <c r="O34" s="1"/>
      <c r="P34" s="1"/>
      <c r="Q34" s="1"/>
      <c r="R34" s="1"/>
      <c r="S34" s="1"/>
      <c r="T34" s="10">
        <v>25</v>
      </c>
      <c r="U34" s="11">
        <v>7.7</v>
      </c>
      <c r="V34" s="5">
        <f>P37+R37*F33</f>
        <v>7.7968660914515926</v>
      </c>
      <c r="W34" s="5">
        <f t="shared" si="1"/>
        <v>9.6866091451592418E-2</v>
      </c>
      <c r="X34" s="12">
        <f t="shared" si="2"/>
        <v>2</v>
      </c>
      <c r="AA34" s="22"/>
      <c r="AB34" s="23">
        <f t="shared" si="3"/>
        <v>3</v>
      </c>
      <c r="AC34" s="24">
        <f t="shared" si="4"/>
        <v>7.7</v>
      </c>
      <c r="AD34" s="25">
        <f t="shared" si="5"/>
        <v>23.1</v>
      </c>
      <c r="AE34" s="26">
        <f t="shared" si="6"/>
        <v>7.7968660914515926</v>
      </c>
      <c r="AF34" s="25">
        <f t="shared" si="7"/>
        <v>23.39059827435478</v>
      </c>
      <c r="AG34" s="27">
        <f t="shared" si="8"/>
        <v>0</v>
      </c>
      <c r="AH34" s="27">
        <f t="shared" si="10"/>
        <v>0</v>
      </c>
      <c r="AI34" s="22"/>
    </row>
    <row r="35" spans="1:35" ht="19.2" thickBot="1">
      <c r="E35" s="10" t="s">
        <v>51</v>
      </c>
      <c r="F35" s="15">
        <v>320</v>
      </c>
      <c r="G35" s="11">
        <v>8.0500000000000007</v>
      </c>
      <c r="H35" s="15">
        <v>3</v>
      </c>
      <c r="I35" s="15">
        <v>5</v>
      </c>
      <c r="J35" s="12">
        <f t="shared" si="0"/>
        <v>1.6666666666666667</v>
      </c>
      <c r="L35" s="1"/>
      <c r="M35" s="1"/>
      <c r="N35" s="1"/>
      <c r="O35" s="1"/>
      <c r="P35" s="1"/>
      <c r="Q35" s="1"/>
      <c r="R35" s="1"/>
      <c r="S35" s="1"/>
      <c r="T35" s="10">
        <v>26</v>
      </c>
      <c r="U35" s="11">
        <v>7.8</v>
      </c>
      <c r="V35" s="5">
        <f>P37+R37*F34</f>
        <v>8.0862081417005562</v>
      </c>
      <c r="W35" s="5">
        <f t="shared" si="1"/>
        <v>0.28620814170055642</v>
      </c>
      <c r="X35" s="12">
        <f t="shared" si="2"/>
        <v>4</v>
      </c>
      <c r="AA35" s="22"/>
      <c r="AB35" s="23">
        <f t="shared" si="3"/>
        <v>3</v>
      </c>
      <c r="AC35" s="24">
        <f t="shared" si="4"/>
        <v>7.8</v>
      </c>
      <c r="AD35" s="25">
        <f t="shared" si="5"/>
        <v>23.4</v>
      </c>
      <c r="AE35" s="26">
        <f t="shared" si="6"/>
        <v>8.0862081417005562</v>
      </c>
      <c r="AF35" s="25">
        <f t="shared" si="7"/>
        <v>24.258624425101669</v>
      </c>
      <c r="AG35" s="27">
        <f t="shared" si="8"/>
        <v>0</v>
      </c>
      <c r="AH35" s="27">
        <f t="shared" si="10"/>
        <v>0</v>
      </c>
      <c r="AI35" s="22"/>
    </row>
    <row r="36" spans="1:35" ht="19.2" thickBot="1">
      <c r="E36" s="10" t="s">
        <v>52</v>
      </c>
      <c r="F36" s="15">
        <v>330</v>
      </c>
      <c r="G36" s="11">
        <v>8.25</v>
      </c>
      <c r="H36" s="15">
        <v>3</v>
      </c>
      <c r="I36" s="15">
        <v>5</v>
      </c>
      <c r="J36" s="12">
        <f t="shared" si="0"/>
        <v>1.6666666666666667</v>
      </c>
      <c r="L36" s="1"/>
      <c r="M36" s="1"/>
      <c r="N36" s="1"/>
      <c r="O36" s="1"/>
      <c r="P36" s="1"/>
      <c r="Q36" s="1"/>
      <c r="R36" s="1"/>
      <c r="S36" s="1"/>
      <c r="T36" s="10">
        <v>27</v>
      </c>
      <c r="U36" s="11">
        <v>8.0500000000000007</v>
      </c>
      <c r="V36" s="5">
        <f>P37+R37*F35</f>
        <v>8.0862081417005562</v>
      </c>
      <c r="W36" s="5">
        <f t="shared" si="1"/>
        <v>3.6208141700555529E-2</v>
      </c>
      <c r="X36" s="12">
        <f t="shared" si="2"/>
        <v>1.6666666666666667</v>
      </c>
      <c r="AA36" s="22"/>
      <c r="AB36" s="23">
        <f t="shared" si="3"/>
        <v>3</v>
      </c>
      <c r="AC36" s="24">
        <f t="shared" si="4"/>
        <v>8.0500000000000007</v>
      </c>
      <c r="AD36" s="25">
        <f t="shared" si="5"/>
        <v>24.150000000000002</v>
      </c>
      <c r="AE36" s="26">
        <f t="shared" si="6"/>
        <v>8.0862081417005562</v>
      </c>
      <c r="AF36" s="25">
        <f t="shared" si="7"/>
        <v>24.258624425101669</v>
      </c>
      <c r="AG36" s="27">
        <f t="shared" si="8"/>
        <v>0</v>
      </c>
      <c r="AH36" s="27">
        <f t="shared" si="10"/>
        <v>0</v>
      </c>
      <c r="AI36" s="22"/>
    </row>
    <row r="37" spans="1:35" ht="19.2" thickBot="1">
      <c r="E37" s="10" t="s">
        <v>53</v>
      </c>
      <c r="F37" s="15">
        <v>330</v>
      </c>
      <c r="G37" s="11">
        <v>8.35</v>
      </c>
      <c r="H37" s="15">
        <v>2</v>
      </c>
      <c r="I37" s="15">
        <v>5</v>
      </c>
      <c r="J37" s="12">
        <f t="shared" si="0"/>
        <v>2.5</v>
      </c>
      <c r="L37" s="1"/>
      <c r="M37" s="1"/>
      <c r="N37" s="1"/>
      <c r="O37" s="6" t="s">
        <v>11</v>
      </c>
      <c r="P37" s="1">
        <f>INTERCEPT(G9:G38,F9:F38)</f>
        <v>-1.1727374662662982</v>
      </c>
      <c r="Q37" s="7" t="s">
        <v>13</v>
      </c>
      <c r="R37" s="1">
        <f>SLOPE(G9:G38,F9:F38)</f>
        <v>2.8934205024896423E-2</v>
      </c>
      <c r="S37" s="1" t="s">
        <v>21</v>
      </c>
      <c r="T37" s="10">
        <v>28</v>
      </c>
      <c r="U37" s="11">
        <v>8.25</v>
      </c>
      <c r="V37" s="5">
        <f>P37+R37*F36</f>
        <v>8.3755501919495217</v>
      </c>
      <c r="W37" s="5">
        <f t="shared" si="1"/>
        <v>0.12555019194952166</v>
      </c>
      <c r="X37" s="12">
        <f t="shared" si="2"/>
        <v>1.6666666666666667</v>
      </c>
      <c r="AA37" s="22"/>
      <c r="AB37" s="23">
        <f t="shared" si="3"/>
        <v>3</v>
      </c>
      <c r="AC37" s="24">
        <f t="shared" si="4"/>
        <v>8.25</v>
      </c>
      <c r="AD37" s="25">
        <f t="shared" si="5"/>
        <v>24.75</v>
      </c>
      <c r="AE37" s="26">
        <f t="shared" si="6"/>
        <v>8.3755501919495217</v>
      </c>
      <c r="AF37" s="25">
        <f t="shared" si="7"/>
        <v>25.126650575848565</v>
      </c>
      <c r="AG37" s="27">
        <f t="shared" si="8"/>
        <v>0</v>
      </c>
      <c r="AH37" s="27">
        <f t="shared" si="10"/>
        <v>0</v>
      </c>
      <c r="AI37" s="22"/>
    </row>
    <row r="38" spans="1:35" ht="19.2" thickBot="1">
      <c r="E38" s="10" t="s">
        <v>54</v>
      </c>
      <c r="F38" s="15">
        <v>340</v>
      </c>
      <c r="G38" s="11">
        <v>8.5500000000000007</v>
      </c>
      <c r="H38" s="15">
        <v>2</v>
      </c>
      <c r="I38" s="15">
        <v>7</v>
      </c>
      <c r="J38" s="12">
        <f t="shared" si="0"/>
        <v>3.5</v>
      </c>
      <c r="T38" s="10">
        <v>29</v>
      </c>
      <c r="U38" s="11">
        <v>8.35</v>
      </c>
      <c r="V38" s="5">
        <f>P37+R37*F37</f>
        <v>8.3755501919495217</v>
      </c>
      <c r="W38" s="5">
        <f t="shared" si="1"/>
        <v>2.5550191949522016E-2</v>
      </c>
      <c r="X38" s="12">
        <f t="shared" si="2"/>
        <v>2.5</v>
      </c>
      <c r="AA38" s="22"/>
      <c r="AB38" s="23">
        <f t="shared" si="3"/>
        <v>2</v>
      </c>
      <c r="AC38" s="24">
        <f t="shared" si="4"/>
        <v>8.35</v>
      </c>
      <c r="AD38" s="25">
        <f t="shared" si="5"/>
        <v>16.7</v>
      </c>
      <c r="AE38" s="26">
        <f t="shared" si="6"/>
        <v>8.3755501919495217</v>
      </c>
      <c r="AF38" s="25">
        <f t="shared" si="7"/>
        <v>16.751100383899043</v>
      </c>
      <c r="AG38" s="27">
        <f t="shared" si="8"/>
        <v>0</v>
      </c>
      <c r="AH38" s="27">
        <f t="shared" si="10"/>
        <v>0</v>
      </c>
      <c r="AI38" s="22"/>
    </row>
    <row r="39" spans="1:35" ht="18.600000000000001" thickBot="1">
      <c r="T39" s="10">
        <v>30</v>
      </c>
      <c r="U39" s="11">
        <v>8.5500000000000007</v>
      </c>
      <c r="V39" s="5">
        <f>P37+R37*F38</f>
        <v>8.6648922421984853</v>
      </c>
      <c r="W39" s="5">
        <f t="shared" si="1"/>
        <v>0.1148922421984846</v>
      </c>
      <c r="X39" s="12">
        <f t="shared" si="2"/>
        <v>3.5</v>
      </c>
      <c r="AA39" s="22"/>
      <c r="AB39" s="23">
        <f t="shared" si="3"/>
        <v>2</v>
      </c>
      <c r="AC39" s="24">
        <f t="shared" si="4"/>
        <v>8.5500000000000007</v>
      </c>
      <c r="AD39" s="25">
        <f t="shared" si="5"/>
        <v>17.100000000000001</v>
      </c>
      <c r="AE39" s="26">
        <f t="shared" si="6"/>
        <v>8.6648922421984853</v>
      </c>
      <c r="AF39" s="25">
        <f t="shared" si="7"/>
        <v>17.329784484396971</v>
      </c>
      <c r="AG39" s="27">
        <f t="shared" si="8"/>
        <v>0</v>
      </c>
      <c r="AH39" s="27">
        <f t="shared" si="10"/>
        <v>0</v>
      </c>
      <c r="AI39" s="22"/>
    </row>
    <row r="40" spans="1:35" ht="12.75" customHeight="1">
      <c r="S40" s="44" t="s">
        <v>23</v>
      </c>
      <c r="T40" s="44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4"/>
      <c r="T41" s="44"/>
      <c r="U41" s="13">
        <f>SUM(AD10:AD39)</f>
        <v>966.7</v>
      </c>
      <c r="V41" s="13">
        <f>SUM(AF10:AF39)</f>
        <v>967.83678779124989</v>
      </c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>
      <c r="F42" t="s">
        <v>74</v>
      </c>
      <c r="G42" t="s">
        <v>75</v>
      </c>
      <c r="H42" t="s">
        <v>76</v>
      </c>
      <c r="V42" s="13">
        <f>SUM(AF10:AF39)-SUM(AH10:AH39)</f>
        <v>981.39542171880328</v>
      </c>
      <c r="W42" s="45" t="s">
        <v>24</v>
      </c>
      <c r="X42" s="45"/>
    </row>
    <row r="43" spans="1:35">
      <c r="F43" s="39">
        <f>(P$31+R$31*F9)-G9</f>
        <v>-5.4554170661554657E-2</v>
      </c>
      <c r="G43" s="39">
        <f>(P$29+R$29*F9)-G9</f>
        <v>0.12492809204218602</v>
      </c>
      <c r="H43" s="39">
        <f>(P$33+R$33*F9)-G9</f>
        <v>0.30690316395014428</v>
      </c>
      <c r="W43" s="45"/>
      <c r="X43" s="45"/>
    </row>
    <row r="44" spans="1:35">
      <c r="F44" s="39">
        <f t="shared" ref="F44:F72" si="11">(P$31+R$31*F10)-G10</f>
        <v>0.10465004793863741</v>
      </c>
      <c r="G44" s="39">
        <f t="shared" ref="G44:G72" si="12">(P$29+R$29*F10)-G10</f>
        <v>0.30086289549376843</v>
      </c>
      <c r="H44" s="39">
        <f t="shared" ref="H44:H72" si="13">(P$33+R$33*F10)-G10</f>
        <v>0.50049536593160759</v>
      </c>
      <c r="W44" s="14"/>
      <c r="X44" s="14"/>
    </row>
    <row r="45" spans="1:35" ht="15.6">
      <c r="F45" s="39">
        <f t="shared" si="11"/>
        <v>4.6500479386368809E-3</v>
      </c>
      <c r="G45" s="39">
        <f t="shared" si="12"/>
        <v>0.2008628954937679</v>
      </c>
      <c r="H45" s="39">
        <f t="shared" si="13"/>
        <v>0.40049536593160706</v>
      </c>
      <c r="T45" s="34" t="s">
        <v>72</v>
      </c>
      <c r="W45" s="14"/>
      <c r="X45" s="14"/>
    </row>
    <row r="46" spans="1:35" ht="15">
      <c r="F46" s="39">
        <f t="shared" si="11"/>
        <v>-3.6145733461172114E-2</v>
      </c>
      <c r="G46" s="39">
        <f t="shared" si="12"/>
        <v>0.17679769894535013</v>
      </c>
      <c r="H46" s="39">
        <f t="shared" si="13"/>
        <v>0.3940875679130702</v>
      </c>
      <c r="T46" s="43" t="s">
        <v>69</v>
      </c>
      <c r="U46" s="43"/>
      <c r="V46" s="38" t="s">
        <v>70</v>
      </c>
      <c r="W46" s="38"/>
      <c r="X46" s="33"/>
      <c r="Y46" s="35"/>
      <c r="Z46" s="33"/>
      <c r="AA46" s="33"/>
      <c r="AB46" s="33" t="s">
        <v>71</v>
      </c>
    </row>
    <row r="47" spans="1:35">
      <c r="F47" s="39">
        <f t="shared" si="11"/>
        <v>0.16385426653882806</v>
      </c>
      <c r="G47" s="39">
        <f t="shared" si="12"/>
        <v>0.37679769894535031</v>
      </c>
      <c r="H47" s="39">
        <f t="shared" si="13"/>
        <v>0.59408756791307038</v>
      </c>
      <c r="Y47" s="36"/>
    </row>
    <row r="48" spans="1:35" ht="13.8">
      <c r="F48" s="39">
        <f t="shared" si="11"/>
        <v>0.52305848513901942</v>
      </c>
      <c r="G48" s="39">
        <f t="shared" si="12"/>
        <v>0.7527325023969329</v>
      </c>
      <c r="H48" s="39">
        <f t="shared" si="13"/>
        <v>0.98767976989453388</v>
      </c>
      <c r="W48">
        <f>INTERCEPT(X10:X39,W10:W39)</f>
        <v>1.1677777777777807</v>
      </c>
      <c r="X48" t="s">
        <v>13</v>
      </c>
      <c r="Y48" s="37">
        <f>SLOPE(X10:X39,W10:W39)</f>
        <v>1.8641776891459556</v>
      </c>
      <c r="Z48" t="s">
        <v>73</v>
      </c>
      <c r="AB48" s="37">
        <f>PEARSON(X10:X39,W10:W39)</f>
        <v>0.38990348930298346</v>
      </c>
    </row>
    <row r="49" spans="6:28" ht="13.8">
      <c r="F49" s="39">
        <f t="shared" si="11"/>
        <v>0.2230584851390196</v>
      </c>
      <c r="G49" s="39">
        <f t="shared" si="12"/>
        <v>0.45273250239693308</v>
      </c>
      <c r="H49" s="39">
        <f t="shared" si="13"/>
        <v>0.68767976989453405</v>
      </c>
      <c r="W49">
        <f>INTERCEPT(J9:J38,F43:F72)</f>
        <v>1.1785067149628212</v>
      </c>
      <c r="X49" t="s">
        <v>13</v>
      </c>
      <c r="Y49" s="37">
        <f>SLOPE(J9:J38,F43:F72)</f>
        <v>2.7182870001607582</v>
      </c>
      <c r="Z49" t="s">
        <v>78</v>
      </c>
      <c r="AB49" s="37">
        <f>PEARSON(J9:J38,F43:F72)</f>
        <v>0.59900187516823333</v>
      </c>
    </row>
    <row r="50" spans="6:28" ht="13.8">
      <c r="F50" s="39">
        <f t="shared" si="11"/>
        <v>0.12305848513901907</v>
      </c>
      <c r="G50" s="39">
        <f t="shared" si="12"/>
        <v>0.35273250239693255</v>
      </c>
      <c r="H50" s="39">
        <f t="shared" si="13"/>
        <v>0.58767976989453352</v>
      </c>
      <c r="W50">
        <f>INTERCEPT(J9:J38,G43:G72)</f>
        <v>0.27543070454626983</v>
      </c>
      <c r="X50" t="s">
        <v>13</v>
      </c>
      <c r="Y50" s="37">
        <f>SLOPE(J9:J38,G43:G72)</f>
        <v>2.8791177435864137</v>
      </c>
      <c r="Z50" t="s">
        <v>79</v>
      </c>
      <c r="AB50" s="37">
        <f>PEARSON(J9:J38,G43:G72)</f>
        <v>0.7397504280048901</v>
      </c>
    </row>
    <row r="51" spans="6:28" ht="13.8">
      <c r="F51" s="39">
        <f t="shared" si="11"/>
        <v>-0.11773729626078744</v>
      </c>
      <c r="G51" s="39">
        <f t="shared" si="12"/>
        <v>0.12866730584851371</v>
      </c>
      <c r="H51" s="39">
        <f t="shared" si="13"/>
        <v>0.38127197187599915</v>
      </c>
      <c r="W51">
        <f>INTERCEPT(J9:J38,H43:H72)</f>
        <v>-0.45317729882899327</v>
      </c>
      <c r="X51" t="s">
        <v>13</v>
      </c>
      <c r="Y51" s="37">
        <f>SLOPE(J9:J38,H43:H72)</f>
        <v>2.5576775860772059</v>
      </c>
      <c r="Z51" t="s">
        <v>80</v>
      </c>
      <c r="AB51" s="37">
        <f>PEARSON(J9:J38,H43:H72)</f>
        <v>0.80180703466107839</v>
      </c>
    </row>
    <row r="52" spans="6:28">
      <c r="F52" s="39">
        <f t="shared" si="11"/>
        <v>-0.46773729626078797</v>
      </c>
      <c r="G52" s="39">
        <f t="shared" si="12"/>
        <v>-0.22133269415148682</v>
      </c>
      <c r="H52" s="39">
        <f t="shared" si="13"/>
        <v>3.1271971875998616E-2</v>
      </c>
    </row>
    <row r="53" spans="6:28">
      <c r="F53" s="39">
        <f t="shared" si="11"/>
        <v>-0.56773729626078762</v>
      </c>
      <c r="G53" s="39">
        <f t="shared" si="12"/>
        <v>-0.32133269415148646</v>
      </c>
      <c r="H53" s="39">
        <f t="shared" si="13"/>
        <v>-6.8728028124001028E-2</v>
      </c>
    </row>
    <row r="54" spans="6:28">
      <c r="F54" s="39">
        <f t="shared" si="11"/>
        <v>-0.10853307766059661</v>
      </c>
      <c r="G54" s="39">
        <f t="shared" si="12"/>
        <v>0.15460210930009577</v>
      </c>
      <c r="H54" s="39">
        <f t="shared" si="13"/>
        <v>0.42486417385746211</v>
      </c>
    </row>
    <row r="55" spans="6:28">
      <c r="F55" s="39">
        <f t="shared" si="11"/>
        <v>-0.10853307766059661</v>
      </c>
      <c r="G55" s="39">
        <f t="shared" si="12"/>
        <v>0.15460210930009577</v>
      </c>
      <c r="H55" s="39">
        <f t="shared" si="13"/>
        <v>0.42486417385746211</v>
      </c>
    </row>
    <row r="56" spans="6:28">
      <c r="F56" s="39">
        <f t="shared" si="11"/>
        <v>-0.50853307766059608</v>
      </c>
      <c r="G56" s="39">
        <f t="shared" si="12"/>
        <v>-0.2453978906999037</v>
      </c>
      <c r="H56" s="39">
        <f t="shared" si="13"/>
        <v>2.4864173857462646E-2</v>
      </c>
    </row>
    <row r="57" spans="6:28">
      <c r="F57" s="39">
        <f t="shared" si="11"/>
        <v>-0.29012464046021247</v>
      </c>
      <c r="G57" s="39">
        <f t="shared" si="12"/>
        <v>6.4717162032605913E-3</v>
      </c>
      <c r="H57" s="39">
        <f t="shared" si="13"/>
        <v>0.31204857782038875</v>
      </c>
    </row>
    <row r="58" spans="6:28">
      <c r="F58" s="39">
        <f t="shared" si="11"/>
        <v>-0.13092042186002129</v>
      </c>
      <c r="G58" s="39">
        <f t="shared" si="12"/>
        <v>0.18240651965484123</v>
      </c>
      <c r="H58" s="39">
        <f t="shared" si="13"/>
        <v>0.50564077980185385</v>
      </c>
    </row>
    <row r="59" spans="6:28">
      <c r="F59" s="39">
        <f t="shared" si="11"/>
        <v>-7.1716203259829747E-2</v>
      </c>
      <c r="G59" s="39">
        <f t="shared" si="12"/>
        <v>0.25834132310642399</v>
      </c>
      <c r="H59" s="39">
        <f t="shared" si="13"/>
        <v>0.59923298178331752</v>
      </c>
    </row>
    <row r="60" spans="6:28">
      <c r="F60" s="39">
        <f t="shared" si="11"/>
        <v>-0.27171620325982992</v>
      </c>
      <c r="G60" s="39">
        <f t="shared" si="12"/>
        <v>5.8341323106423815E-2</v>
      </c>
      <c r="H60" s="39">
        <f t="shared" si="13"/>
        <v>0.39923298178331734</v>
      </c>
    </row>
    <row r="61" spans="6:28">
      <c r="F61" s="39">
        <f t="shared" si="11"/>
        <v>0.14669223394055386</v>
      </c>
      <c r="G61" s="39">
        <f t="shared" si="12"/>
        <v>0.51021093000958828</v>
      </c>
      <c r="H61" s="39">
        <f t="shared" si="13"/>
        <v>0.88641738574624362</v>
      </c>
    </row>
    <row r="62" spans="6:28">
      <c r="F62" s="39">
        <f t="shared" si="11"/>
        <v>-5.3307766059445427E-2</v>
      </c>
      <c r="G62" s="39">
        <f t="shared" si="12"/>
        <v>0.31021093000958899</v>
      </c>
      <c r="H62" s="39">
        <f t="shared" si="13"/>
        <v>0.68641738574624434</v>
      </c>
    </row>
    <row r="63" spans="6:28">
      <c r="F63" s="39">
        <f t="shared" si="11"/>
        <v>-0.15330776605944596</v>
      </c>
      <c r="G63" s="39">
        <f t="shared" si="12"/>
        <v>0.21021093000958846</v>
      </c>
      <c r="H63" s="39">
        <f t="shared" si="13"/>
        <v>0.5864173857462438</v>
      </c>
    </row>
    <row r="64" spans="6:28">
      <c r="F64" s="39">
        <f t="shared" si="11"/>
        <v>0.10589645254074576</v>
      </c>
      <c r="G64" s="39">
        <f t="shared" si="12"/>
        <v>0.48614573346116963</v>
      </c>
      <c r="H64" s="39">
        <f t="shared" si="13"/>
        <v>0.88000958772770943</v>
      </c>
    </row>
    <row r="65" spans="6:8">
      <c r="F65" s="39">
        <f t="shared" si="11"/>
        <v>0.2058964525407454</v>
      </c>
      <c r="G65" s="39">
        <f t="shared" si="12"/>
        <v>0.58614573346116927</v>
      </c>
      <c r="H65" s="39">
        <f t="shared" si="13"/>
        <v>0.98000958772770908</v>
      </c>
    </row>
    <row r="66" spans="6:8">
      <c r="F66" s="39">
        <f t="shared" si="11"/>
        <v>-0.13489932885906164</v>
      </c>
      <c r="G66" s="39">
        <f t="shared" si="12"/>
        <v>0.26208053691275168</v>
      </c>
      <c r="H66" s="39">
        <f t="shared" si="13"/>
        <v>0.67360178970917239</v>
      </c>
    </row>
    <row r="67" spans="6:8">
      <c r="F67" s="39">
        <f t="shared" si="11"/>
        <v>0.16510067114093818</v>
      </c>
      <c r="G67" s="39">
        <f t="shared" si="12"/>
        <v>0.5620805369127515</v>
      </c>
      <c r="H67" s="39">
        <f t="shared" si="13"/>
        <v>0.97360178970917222</v>
      </c>
    </row>
    <row r="68" spans="6:8">
      <c r="F68" s="39">
        <f t="shared" si="11"/>
        <v>0.38350910834132268</v>
      </c>
      <c r="G68" s="39">
        <f t="shared" si="12"/>
        <v>0.81395014381591668</v>
      </c>
      <c r="H68" s="39">
        <f t="shared" si="13"/>
        <v>1.2607861936720992</v>
      </c>
    </row>
    <row r="69" spans="6:8">
      <c r="F69" s="39">
        <f t="shared" si="11"/>
        <v>0.13350910834132179</v>
      </c>
      <c r="G69" s="39">
        <f t="shared" si="12"/>
        <v>0.56395014381591579</v>
      </c>
      <c r="H69" s="39">
        <f t="shared" si="13"/>
        <v>1.0107861936720983</v>
      </c>
    </row>
    <row r="70" spans="6:8">
      <c r="F70" s="39">
        <f t="shared" si="11"/>
        <v>0.25191754554170487</v>
      </c>
      <c r="G70" s="39">
        <f t="shared" si="12"/>
        <v>0.71581975071907955</v>
      </c>
      <c r="H70" s="39">
        <f t="shared" si="13"/>
        <v>1.1979705976350274</v>
      </c>
    </row>
    <row r="71" spans="6:8">
      <c r="F71" s="39">
        <f t="shared" si="11"/>
        <v>0.15191754554170522</v>
      </c>
      <c r="G71" s="39">
        <f t="shared" si="12"/>
        <v>0.61581975071907991</v>
      </c>
      <c r="H71" s="39">
        <f t="shared" si="13"/>
        <v>1.0979705976350278</v>
      </c>
    </row>
    <row r="72" spans="6:8">
      <c r="F72" s="39">
        <f t="shared" si="11"/>
        <v>0.2703259827420883</v>
      </c>
      <c r="G72" s="39">
        <f t="shared" si="12"/>
        <v>0.76768935762224366</v>
      </c>
      <c r="H72" s="39">
        <f t="shared" si="13"/>
        <v>1.2851550015979551</v>
      </c>
    </row>
  </sheetData>
  <mergeCells count="19">
    <mergeCell ref="T46:U46"/>
    <mergeCell ref="S40:T41"/>
    <mergeCell ref="W42:X43"/>
    <mergeCell ref="E5:J7"/>
    <mergeCell ref="L6:P7"/>
    <mergeCell ref="T5:Y7"/>
    <mergeCell ref="W8:W9"/>
    <mergeCell ref="L8:L10"/>
    <mergeCell ref="M8:O9"/>
    <mergeCell ref="T8:T9"/>
    <mergeCell ref="U8:U9"/>
    <mergeCell ref="V8:V9"/>
    <mergeCell ref="AG8:AG9"/>
    <mergeCell ref="AH7:AH9"/>
    <mergeCell ref="X8:X9"/>
    <mergeCell ref="AC8:AC9"/>
    <mergeCell ref="AD8:AD9"/>
    <mergeCell ref="AE8:AE9"/>
    <mergeCell ref="AF7:AF9"/>
  </mergeCells>
  <pageMargins left="0.7" right="0.7" top="0.75" bottom="0.75" header="0.3" footer="0.3"/>
  <pageSetup orientation="portrait" r:id="rId1"/>
  <drawing r:id="rId2"/>
  <legacyDrawing r:id="rId3"/>
  <oleObjects>
    <oleObject progId="Equation.DSMT4" shapeId="1025" r:id="rId4"/>
    <oleObject progId="Equation.DSMT4" shapeId="1026" r:id="rId5"/>
    <oleObject progId="Equation.DSMT4" shapeId="1027" r:id="rId6"/>
    <oleObject progId="Equation.DSMT4" shapeId="1032" r:id="rId7"/>
    <oleObject progId="Equation.DSMT4" shapeId="1034" r:id="rId8"/>
    <oleObject progId="Equation.DSMT4" shapeId="1035" r:id="rId9"/>
    <oleObject progId="Equation.DSMT4" shapeId="1047" r:id="rId10"/>
    <oleObject progId="Equation.DSMT4" shapeId="1048" r:id="rId11"/>
    <oleObject progId="Equation.DSMT4" shapeId="1049" r:id="rId12"/>
    <oleObject progId="Equation.DSMT4" shapeId="1050" r:id="rId1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Sheet1!_Ref190701251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J. Russell</dc:creator>
  <cp:lastModifiedBy>Craig J. Russell</cp:lastModifiedBy>
  <dcterms:created xsi:type="dcterms:W3CDTF">2008-02-17T02:18:23Z</dcterms:created>
  <dcterms:modified xsi:type="dcterms:W3CDTF">2009-05-06T22:47:50Z</dcterms:modified>
</cp:coreProperties>
</file>