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sooners-my.sharepoint.com/personal/debbieb_ou_edu/Documents/Desktop/"/>
    </mc:Choice>
  </mc:AlternateContent>
  <xr:revisionPtr revIDLastSave="441" documentId="8_{3884302D-DC75-4DCB-BBEE-9B64749C9DE2}" xr6:coauthVersionLast="47" xr6:coauthVersionMax="47" xr10:uidLastSave="{A145E8B5-32BB-4ED6-BA68-659957C33FD2}"/>
  <bookViews>
    <workbookView xWindow="1356" yWindow="1128" windowWidth="27144" windowHeight="14844" tabRatio="842" xr2:uid="{00000000-000D-0000-FFFF-FFFF00000000}"/>
  </bookViews>
  <sheets>
    <sheet name="Info" sheetId="15" r:id="rId1"/>
    <sheet name="GRA_Salary_Estimator" sheetId="26" r:id="rId2"/>
    <sheet name="Period 1" sheetId="1" r:id="rId3"/>
    <sheet name="Period 2" sheetId="8" r:id="rId4"/>
    <sheet name="Period 3" sheetId="9" r:id="rId5"/>
    <sheet name="Period 4" sheetId="10" r:id="rId6"/>
    <sheet name="Period 5" sheetId="11" r:id="rId7"/>
    <sheet name="Period 6" sheetId="16" state="hidden" r:id="rId8"/>
    <sheet name="Period 7" sheetId="17" state="hidden" r:id="rId9"/>
    <sheet name="Period 8" sheetId="18" state="hidden" r:id="rId10"/>
    <sheet name="Period 9" sheetId="19" state="hidden" r:id="rId11"/>
    <sheet name="Period 10" sheetId="20" state="hidden" r:id="rId12"/>
    <sheet name="Period 11" sheetId="21" state="hidden" r:id="rId13"/>
    <sheet name="Period 12" sheetId="22" state="hidden" r:id="rId14"/>
    <sheet name="Period 13" sheetId="23" state="hidden" r:id="rId15"/>
    <sheet name="Period 14" sheetId="24" state="hidden" r:id="rId16"/>
    <sheet name="Period 15" sheetId="25" state="hidden" r:id="rId17"/>
    <sheet name="Cumulative" sheetId="12" r:id="rId18"/>
    <sheet name="Subcontracts" sheetId="14" r:id="rId19"/>
    <sheet name="Overview" sheetId="13" r:id="rId20"/>
    <sheet name="Rates" sheetId="7" r:id="rId21"/>
  </sheets>
  <definedNames>
    <definedName name="Begin_P1">Info!$D$5</definedName>
    <definedName name="Begin_P10">Info!$D$14</definedName>
    <definedName name="Begin_P11">Info!$D$15</definedName>
    <definedName name="Begin_P12">Info!$D$16</definedName>
    <definedName name="Begin_P13">Info!$D$17</definedName>
    <definedName name="Begin_P14">Info!$D$18</definedName>
    <definedName name="Begin_P15">Info!$D$19</definedName>
    <definedName name="Begin_P2">Info!$D$6</definedName>
    <definedName name="Begin_P3">Info!$D$7</definedName>
    <definedName name="Begin_P4">Info!$D$8</definedName>
    <definedName name="Begin_P5">Info!$D$9</definedName>
    <definedName name="Begin_P6">Info!$D$10</definedName>
    <definedName name="Begin_P7">Info!$D$11</definedName>
    <definedName name="Begin_P8">Info!$D$12</definedName>
    <definedName name="Begin_P9">Info!$D$13</definedName>
    <definedName name="BudgetMax_YN">Info!$D$28</definedName>
    <definedName name="BudgetMaxAmt">Info!$D$29</definedName>
    <definedName name="CogAgcy">Rates!$D$10</definedName>
    <definedName name="CoL">Info!$D$38</definedName>
    <definedName name="CoL_P10">Rates!$G$26</definedName>
    <definedName name="CoL_P11">Rates!$G$27</definedName>
    <definedName name="CoL_P12">Rates!$G$28</definedName>
    <definedName name="CoL_P13">Rates!$G$29</definedName>
    <definedName name="CoL_P14">Rates!$G$30</definedName>
    <definedName name="CoL_P15">Rates!$G$31</definedName>
    <definedName name="CoL_P2">Rates!$G$18</definedName>
    <definedName name="CoL_P3">Rates!$G$19</definedName>
    <definedName name="CoL_P4">Rates!$G$20</definedName>
    <definedName name="CoL_P5">Rates!$G$21</definedName>
    <definedName name="CoL_P6">Rates!$G$22</definedName>
    <definedName name="CoL_P7">Rates!$G$23</definedName>
    <definedName name="CoL_P8">Rates!$G$24</definedName>
    <definedName name="CoL_P9">Rates!$G$25</definedName>
    <definedName name="CostShr_YN">Info!$D$31</definedName>
    <definedName name="CostShrBasis_Type">Info!$D$32</definedName>
    <definedName name="CostShrFringe">Rates!$E$13</definedName>
    <definedName name="End_P1">Info!$F$5</definedName>
    <definedName name="End_P10">Info!$F$14</definedName>
    <definedName name="End_P11">Info!$F$15</definedName>
    <definedName name="End_P12">Info!$F$16</definedName>
    <definedName name="End_P13">Info!$F$17</definedName>
    <definedName name="End_P14">Info!$F$18</definedName>
    <definedName name="End_P15">Info!$F$19</definedName>
    <definedName name="End_P2">Info!$F$6</definedName>
    <definedName name="End_P3">Info!$F$7</definedName>
    <definedName name="End_P4">Info!$F$8</definedName>
    <definedName name="End_P5">Info!$F$9</definedName>
    <definedName name="End_P6">Info!$F$10</definedName>
    <definedName name="End_P7">Info!$F$11</definedName>
    <definedName name="End_P8">Info!$F$12</definedName>
    <definedName name="End_P9">Info!$F$13</definedName>
    <definedName name="Fee">Info!$F$36</definedName>
    <definedName name="Fee_Type">Info!$D$36</definedName>
    <definedName name="Fringe_P1">Rates!$B$4</definedName>
    <definedName name="Fringe_P10">Rates!$K$4</definedName>
    <definedName name="Fringe_P11">Rates!$L$4</definedName>
    <definedName name="Fringe_P12">Rates!$M$4</definedName>
    <definedName name="Fringe_P13">Rates!$N$4</definedName>
    <definedName name="Fringe_P14">Rates!$O$4</definedName>
    <definedName name="Fringe_P15">Rates!$P$4</definedName>
    <definedName name="Fringe_P2">Rates!$C$4</definedName>
    <definedName name="Fringe_P3">Rates!$D$4</definedName>
    <definedName name="Fringe_P4">Rates!$E$4</definedName>
    <definedName name="Fringe_P5">Rates!$F$4</definedName>
    <definedName name="Fringe_P6">Rates!$G$4</definedName>
    <definedName name="Fringe_P7">Rates!$H$4</definedName>
    <definedName name="Fringe_P8">Rates!$I$4</definedName>
    <definedName name="Fringe_P9">Rates!$J$4</definedName>
    <definedName name="FringeGrad_P1">Rates!$B$6</definedName>
    <definedName name="FringeGrad_P10">Rates!$K$6</definedName>
    <definedName name="FringeGrad_P11">Rates!$L$6</definedName>
    <definedName name="FringeGrad_P12">Rates!$M$6</definedName>
    <definedName name="FringeGrad_P13">Rates!$N$6</definedName>
    <definedName name="FringeGrad_P14">Rates!$O$6</definedName>
    <definedName name="FringeGrad_P15">Rates!$P$6</definedName>
    <definedName name="FringeGrad_P2">Rates!$C$6</definedName>
    <definedName name="FringeGrad_P3">Rates!$D$6</definedName>
    <definedName name="FringeGrad_P4">Rates!$E$6</definedName>
    <definedName name="FringeGrad_P5">Rates!$F$6</definedName>
    <definedName name="FringeGrad_P6">Rates!$G$6</definedName>
    <definedName name="FringeGrad_P7">Rates!$H$6</definedName>
    <definedName name="FringeGrad_P8">Rates!$I$6</definedName>
    <definedName name="FringeGrad_P9">Rates!$J$6</definedName>
    <definedName name="FringePD_P1">Rates!$B$5</definedName>
    <definedName name="FringePD_P10">Rates!$K$5</definedName>
    <definedName name="FringePD_P11">Rates!$L$5</definedName>
    <definedName name="FringePD_P12">Rates!$M$5</definedName>
    <definedName name="FringePD_P13">Rates!$N$5</definedName>
    <definedName name="FringePD_P14">Rates!$O$5</definedName>
    <definedName name="FringePD_P15">Rates!$P$5</definedName>
    <definedName name="FringePD_P2">Rates!$C$5</definedName>
    <definedName name="FringePD_P3">Rates!$D$5</definedName>
    <definedName name="FringePD_P4">Rates!$E$5</definedName>
    <definedName name="FringePD_P5">Rates!$F$5</definedName>
    <definedName name="FringePD_P6">Rates!$G$5</definedName>
    <definedName name="FringePD_P7">Rates!$H$5</definedName>
    <definedName name="FringePD_P8">Rates!$I$5</definedName>
    <definedName name="FringePD_P9">Rates!$J$5</definedName>
    <definedName name="FringeUnderGrad_P1">Rates!$B$7</definedName>
    <definedName name="FringeUnderGrad_P10">Rates!$K$7</definedName>
    <definedName name="FringeUnderGrad_P11">Rates!$L$7</definedName>
    <definedName name="FringeUnderGrad_P12">Rates!$M$7</definedName>
    <definedName name="FringeUnderGrad_P13">Rates!$N$7</definedName>
    <definedName name="FringeUnderGrad_P14">Rates!$O$7</definedName>
    <definedName name="FringeUnderGrad_P15">Rates!$P$7</definedName>
    <definedName name="FringeUnderGrad_P2">Rates!$C$7</definedName>
    <definedName name="FringeUnderGrad_P3">Rates!$D$7</definedName>
    <definedName name="FringeUnderGrad_P4">Rates!$E$7</definedName>
    <definedName name="FringeUnderGrad_P5">Rates!$F$7</definedName>
    <definedName name="FringeUnderGrad_P6">Rates!$G$7</definedName>
    <definedName name="FringeUnderGrad_P7">Rates!$H$7</definedName>
    <definedName name="FringeUnderGrad_P8">Rates!$I$7</definedName>
    <definedName name="FringeUnderGrad_P9">Rates!$J$7</definedName>
    <definedName name="GRA_MoPay01">Rates!$U$9</definedName>
    <definedName name="GRA_MoPay02">Rates!$U$10</definedName>
    <definedName name="GRA_MoPay03">Rates!$U$11</definedName>
    <definedName name="GRA_MoPay04">Rates!$U$12</definedName>
    <definedName name="GRA_MoPay05">Rates!$U$13</definedName>
    <definedName name="GRA_MoPay06">Rates!$U$17</definedName>
    <definedName name="GRA_MoPay07">Rates!$U$19</definedName>
    <definedName name="GRA_MoPay08">Rates!$U$20</definedName>
    <definedName name="GRA_MoPay09">Rates!$U$21</definedName>
    <definedName name="GRA_MoPay10">Rates!$U$23</definedName>
    <definedName name="GRA_MoPay11">Rates!$U$25</definedName>
    <definedName name="GRA_MoPay12">Rates!$U$27</definedName>
    <definedName name="GradStudent_P1">Rates!$B$8</definedName>
    <definedName name="GradStudent_P10">Rates!$K$8</definedName>
    <definedName name="GradStudent_P11">Rates!$L$8</definedName>
    <definedName name="GradStudent_P12">Rates!$M$8</definedName>
    <definedName name="GradStudent_P13">Rates!$N$8</definedName>
    <definedName name="GradStudent_P14">Rates!$O$8</definedName>
    <definedName name="GradStudent_P15">Rates!$P$8</definedName>
    <definedName name="GradStudent_P2">Rates!$C$8</definedName>
    <definedName name="GradStudent_P3">Rates!$D$8</definedName>
    <definedName name="GradStudent_P4">Rates!$E$8</definedName>
    <definedName name="GradStudent_P5">Rates!$F$8</definedName>
    <definedName name="GradStudent_P6">Rates!$G$8</definedName>
    <definedName name="GradStudent_P7">Rates!$H$8</definedName>
    <definedName name="GradStudent_P8">Rates!$I$8</definedName>
    <definedName name="GradStudent_P9">Rates!$J$8</definedName>
    <definedName name="IDC_Base">Info!$D$26</definedName>
    <definedName name="IDC_Delta_P1">Rates!$D$17</definedName>
    <definedName name="IDC_Delta_P10">Rates!$D$26</definedName>
    <definedName name="IDC_Delta_P11">Rates!$D$27</definedName>
    <definedName name="IDC_Delta_P12">Rates!$D$28</definedName>
    <definedName name="IDC_Delta_P13">Rates!$D$29</definedName>
    <definedName name="IDC_Delta_P14">Rates!$D$30</definedName>
    <definedName name="IDC_Delta_P15">Rates!$D$31</definedName>
    <definedName name="IDC_Delta_P2">Rates!$D$18</definedName>
    <definedName name="IDC_Delta_P3">Rates!$D$19</definedName>
    <definedName name="IDC_Delta_P4">Rates!$D$20</definedName>
    <definedName name="IDC_Delta_P5">Rates!$D$21</definedName>
    <definedName name="IDC_Delta_P6">Rates!$D$22</definedName>
    <definedName name="IDC_Delta_P7">Rates!$D$23</definedName>
    <definedName name="IDC_Delta_P8">Rates!$D$24</definedName>
    <definedName name="IDC_Delta_P9">Rates!$D$25</definedName>
    <definedName name="IDC_Limit">Info!$D$23</definedName>
    <definedName name="IDC_LimitAmt">Info!$D$24</definedName>
    <definedName name="IDC_OU">Info!$F$21</definedName>
    <definedName name="IDC_OU_P1">Rates!$C$17</definedName>
    <definedName name="IDC_OU_P10">Rates!$C$26</definedName>
    <definedName name="IDC_OU_P11">Rates!$C$27</definedName>
    <definedName name="IDC_OU_P12">Rates!$C$28</definedName>
    <definedName name="IDC_OU_P13">Rates!$C$29</definedName>
    <definedName name="IDC_OU_P14">Rates!$C$30</definedName>
    <definedName name="IDC_OU_P15">Rates!$C$31</definedName>
    <definedName name="IDC_OU_P2">Rates!$C$18</definedName>
    <definedName name="IDC_OU_P3">Rates!$C$19</definedName>
    <definedName name="IDC_OU_P4">Rates!$C$20</definedName>
    <definedName name="IDC_OU_P5">Rates!$C$21</definedName>
    <definedName name="IDC_OU_P6">Rates!$C$22</definedName>
    <definedName name="IDC_OU_P7">Rates!$C$23</definedName>
    <definedName name="IDC_OU_P8">Rates!$C$24</definedName>
    <definedName name="IDC_OU_P9">Rates!$C$25</definedName>
    <definedName name="IDC_P1">Rates!$B$17</definedName>
    <definedName name="IDC_P10">Rates!$B$26</definedName>
    <definedName name="IDC_P11">Rates!$B$27</definedName>
    <definedName name="IDC_P12">Rates!$B$28</definedName>
    <definedName name="IDC_P13">Rates!$B$29</definedName>
    <definedName name="IDC_P14">Rates!$B$30</definedName>
    <definedName name="IDC_P15">Rates!$B$31</definedName>
    <definedName name="IDC_P2">Rates!$B$18</definedName>
    <definedName name="IDC_P3">Rates!$B$19</definedName>
    <definedName name="IDC_P4">Rates!$B$20</definedName>
    <definedName name="IDC_P5">Rates!$B$21</definedName>
    <definedName name="IDC_P6">Rates!$B$22</definedName>
    <definedName name="IDC_P7">Rates!$B$23</definedName>
    <definedName name="IDC_P8">Rates!$B$24</definedName>
    <definedName name="IDC_P9">Rates!$B$25</definedName>
    <definedName name="Mult_P1">Rates!$C$38</definedName>
    <definedName name="Mult_P10">Rates!$C$47</definedName>
    <definedName name="Mult_P11">Rates!$C$48</definedName>
    <definedName name="Mult_P12">Rates!$C$49</definedName>
    <definedName name="Mult_P13">Rates!$C$50</definedName>
    <definedName name="Mult_P14">Rates!$C$51</definedName>
    <definedName name="Mult_P15">Rates!$C$52</definedName>
    <definedName name="Mult_P2">Rates!$C$39</definedName>
    <definedName name="Mult_P3">Rates!$C$40</definedName>
    <definedName name="Mult_P4">Rates!$C$41</definedName>
    <definedName name="Mult_P5">Rates!$C$42</definedName>
    <definedName name="Mult_P6">Rates!$C$43</definedName>
    <definedName name="Mult_P7">Rates!$C$44</definedName>
    <definedName name="Mult_P8">Rates!$C$45</definedName>
    <definedName name="Mult_P9">Rates!$C$46</definedName>
    <definedName name="NIH">Info!$D$34</definedName>
    <definedName name="NIHcap09mo">Rates!$F$38</definedName>
    <definedName name="NIHcap12mo">Rates!$F$37</definedName>
    <definedName name="_xlnm.Print_Area" localSheetId="17">Cumulative!$A$1:$U$110</definedName>
    <definedName name="_xlnm.Print_Area" localSheetId="1">GRA_Salary_Estimator!$A$24:$G$53</definedName>
    <definedName name="_xlnm.Print_Area" localSheetId="2">'Period 1'!$A$1:$U$110</definedName>
    <definedName name="_xlnm.Print_Area" localSheetId="11">'Period 10'!$A$1:$U$110</definedName>
    <definedName name="_xlnm.Print_Area" localSheetId="12">'Period 11'!$A$1:$U$110</definedName>
    <definedName name="_xlnm.Print_Area" localSheetId="13">'Period 12'!$A$1:$U$110</definedName>
    <definedName name="_xlnm.Print_Area" localSheetId="14">'Period 13'!$A$1:$U$110</definedName>
    <definedName name="_xlnm.Print_Area" localSheetId="15">'Period 14'!$A$1:$U$110</definedName>
    <definedName name="_xlnm.Print_Area" localSheetId="16">'Period 15'!$A$1:$U$110</definedName>
    <definedName name="_xlnm.Print_Area" localSheetId="3">'Period 2'!$A$1:$U$110</definedName>
    <definedName name="_xlnm.Print_Area" localSheetId="4">'Period 3'!$A$1:$U$110</definedName>
    <definedName name="_xlnm.Print_Area" localSheetId="5">'Period 4'!$A$1:$U$110</definedName>
    <definedName name="_xlnm.Print_Area" localSheetId="6">'Period 5'!$A$1:$U$110</definedName>
    <definedName name="_xlnm.Print_Area" localSheetId="7">'Period 6'!$A$1:$U$110</definedName>
    <definedName name="_xlnm.Print_Area" localSheetId="8">'Period 7'!$A$1:$U$110</definedName>
    <definedName name="_xlnm.Print_Area" localSheetId="9">'Period 8'!$A$1:$U$110</definedName>
    <definedName name="_xlnm.Print_Area" localSheetId="10">'Period 9'!$A$1:$U$110</definedName>
    <definedName name="RAD">Rates!$D$11</definedName>
    <definedName name="SubIDClimit">Rates!$D$33</definedName>
    <definedName name="ThirdPCS1">'Period 1'!$M$108</definedName>
    <definedName name="ThirdPCS2">'Period 1'!$M$109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60" i="25" l="1"/>
  <c r="R60" i="24"/>
  <c r="R60" i="23"/>
  <c r="R60" i="22"/>
  <c r="R60" i="21"/>
  <c r="R60" i="20"/>
  <c r="R60" i="19"/>
  <c r="R60" i="18"/>
  <c r="R60" i="17"/>
  <c r="R60" i="16"/>
  <c r="R60" i="11"/>
  <c r="R60" i="10"/>
  <c r="R60" i="9"/>
  <c r="R60" i="8"/>
  <c r="A16" i="26"/>
  <c r="A17" i="26"/>
  <c r="A18" i="26"/>
  <c r="A12" i="26"/>
  <c r="A13" i="26"/>
  <c r="A14" i="26"/>
  <c r="A15" i="26"/>
  <c r="B12" i="26"/>
  <c r="U18" i="7"/>
  <c r="W18" i="7" s="1"/>
  <c r="V18" i="7"/>
  <c r="X18" i="7"/>
  <c r="Y18" i="7"/>
  <c r="U23" i="7"/>
  <c r="U25" i="7"/>
  <c r="U27" i="7"/>
  <c r="U21" i="7"/>
  <c r="U19" i="7"/>
  <c r="U20" i="7"/>
  <c r="U17" i="7"/>
  <c r="U13" i="7"/>
  <c r="U10" i="7"/>
  <c r="U11" i="7"/>
  <c r="U12" i="7"/>
  <c r="U9" i="7"/>
  <c r="A1" i="12"/>
  <c r="A1" i="25"/>
  <c r="A1" i="24"/>
  <c r="A1" i="23"/>
  <c r="A1" i="22"/>
  <c r="A1" i="21"/>
  <c r="A1" i="20"/>
  <c r="A1" i="19"/>
  <c r="A1" i="18"/>
  <c r="A1" i="17"/>
  <c r="A1" i="16"/>
  <c r="A1" i="11"/>
  <c r="A1" i="10"/>
  <c r="A1" i="9"/>
  <c r="A1" i="8"/>
  <c r="V25" i="7"/>
  <c r="V26" i="7"/>
  <c r="V27" i="7"/>
  <c r="V28" i="7"/>
  <c r="V23" i="7"/>
  <c r="V24" i="7"/>
  <c r="V21" i="7"/>
  <c r="N8" i="1"/>
  <c r="N10" i="1"/>
  <c r="N12" i="1"/>
  <c r="N14" i="1"/>
  <c r="N16" i="1"/>
  <c r="N18" i="1"/>
  <c r="N20" i="1"/>
  <c r="N22" i="1"/>
  <c r="N24" i="1"/>
  <c r="N26" i="1"/>
  <c r="N28" i="1"/>
  <c r="N30" i="1"/>
  <c r="N32" i="1"/>
  <c r="N34" i="1"/>
  <c r="N36" i="1"/>
  <c r="N38" i="1"/>
  <c r="N40" i="1"/>
  <c r="N42" i="1"/>
  <c r="N44" i="1"/>
  <c r="N46" i="1"/>
  <c r="N48" i="1"/>
  <c r="N50" i="1"/>
  <c r="N52" i="1"/>
  <c r="N54" i="1"/>
  <c r="G5" i="8"/>
  <c r="H3" i="11"/>
  <c r="C43" i="26"/>
  <c r="C44" i="26"/>
  <c r="C45" i="26"/>
  <c r="C46" i="26"/>
  <c r="C47" i="26"/>
  <c r="C48" i="26"/>
  <c r="C49" i="26"/>
  <c r="C50" i="26"/>
  <c r="C51" i="26"/>
  <c r="C42" i="26"/>
  <c r="X22" i="7"/>
  <c r="X16" i="7"/>
  <c r="V22" i="7"/>
  <c r="V16" i="7"/>
  <c r="V15" i="7"/>
  <c r="V14" i="7"/>
  <c r="T33" i="7"/>
  <c r="X14" i="7" s="1"/>
  <c r="T30" i="7"/>
  <c r="Y28" i="7" s="1"/>
  <c r="T31" i="7"/>
  <c r="B87" i="7"/>
  <c r="V11" i="7"/>
  <c r="X15" i="7" l="1"/>
  <c r="X24" i="7"/>
  <c r="Y22" i="7"/>
  <c r="X26" i="7"/>
  <c r="Y14" i="7"/>
  <c r="Y15" i="7"/>
  <c r="Y16" i="7"/>
  <c r="Y24" i="7"/>
  <c r="X11" i="7"/>
  <c r="X28" i="7"/>
  <c r="Y26" i="7"/>
  <c r="Y11" i="7"/>
  <c r="A6" i="26"/>
  <c r="A7" i="26"/>
  <c r="A8" i="26"/>
  <c r="A9" i="26"/>
  <c r="A10" i="26"/>
  <c r="A11" i="26"/>
  <c r="B6" i="26"/>
  <c r="B7" i="26"/>
  <c r="B8" i="26"/>
  <c r="B9" i="26"/>
  <c r="B11" i="26"/>
  <c r="B13" i="26"/>
  <c r="B14" i="26"/>
  <c r="B15" i="26"/>
  <c r="B16" i="26"/>
  <c r="B17" i="26"/>
  <c r="B18" i="26"/>
  <c r="B10" i="26"/>
  <c r="G21" i="7" l="1"/>
  <c r="V19" i="7" l="1"/>
  <c r="Y21" i="7" l="1"/>
  <c r="X21" i="7"/>
  <c r="V20" i="7"/>
  <c r="X20" i="7"/>
  <c r="Y20" i="7"/>
  <c r="V9" i="7"/>
  <c r="X9" i="7"/>
  <c r="Y9" i="7"/>
  <c r="Y27" i="7"/>
  <c r="X27" i="7"/>
  <c r="X25" i="7"/>
  <c r="Y25" i="7"/>
  <c r="Y23" i="7"/>
  <c r="X23" i="7"/>
  <c r="Y19" i="7"/>
  <c r="X19" i="7"/>
  <c r="V17" i="7"/>
  <c r="Y17" i="7"/>
  <c r="X17" i="7"/>
  <c r="V13" i="7"/>
  <c r="Y13" i="7"/>
  <c r="X13" i="7"/>
  <c r="V12" i="7"/>
  <c r="Y12" i="7"/>
  <c r="X12" i="7"/>
  <c r="V10" i="7"/>
  <c r="Y10" i="7"/>
  <c r="X10" i="7"/>
  <c r="B88" i="7"/>
  <c r="B89" i="7"/>
  <c r="B90" i="7"/>
  <c r="C52" i="26" l="1"/>
  <c r="O60" i="1" s="1"/>
  <c r="T32" i="7"/>
  <c r="O5" i="1"/>
  <c r="F30" i="14"/>
  <c r="G30" i="14"/>
  <c r="H30" i="14"/>
  <c r="I30" i="14"/>
  <c r="J30" i="14"/>
  <c r="K30" i="14"/>
  <c r="L30" i="14"/>
  <c r="M30" i="14"/>
  <c r="N30" i="14"/>
  <c r="O30" i="14"/>
  <c r="P30" i="14"/>
  <c r="Q30" i="14"/>
  <c r="R30" i="14"/>
  <c r="S30" i="14"/>
  <c r="T30" i="14"/>
  <c r="F31" i="14"/>
  <c r="G31" i="14"/>
  <c r="H31" i="14"/>
  <c r="I31" i="14"/>
  <c r="J31" i="14"/>
  <c r="K31" i="14"/>
  <c r="L31" i="14"/>
  <c r="M31" i="14"/>
  <c r="N31" i="14"/>
  <c r="O31" i="14"/>
  <c r="P31" i="14"/>
  <c r="Q31" i="14"/>
  <c r="R31" i="14"/>
  <c r="S31" i="14"/>
  <c r="T31" i="14"/>
  <c r="F32" i="14"/>
  <c r="G32" i="14"/>
  <c r="H32" i="14"/>
  <c r="I32" i="14"/>
  <c r="J32" i="14"/>
  <c r="K32" i="14"/>
  <c r="L32" i="14"/>
  <c r="M32" i="14"/>
  <c r="N32" i="14"/>
  <c r="O32" i="14"/>
  <c r="P32" i="14"/>
  <c r="Q32" i="14"/>
  <c r="R32" i="14"/>
  <c r="S32" i="14"/>
  <c r="T32" i="14"/>
  <c r="F33" i="14"/>
  <c r="G33" i="14"/>
  <c r="H33" i="14"/>
  <c r="I33" i="14"/>
  <c r="J33" i="14"/>
  <c r="K33" i="14"/>
  <c r="L33" i="14"/>
  <c r="M33" i="14"/>
  <c r="N33" i="14"/>
  <c r="O33" i="14"/>
  <c r="P33" i="14"/>
  <c r="Q33" i="14"/>
  <c r="R33" i="14"/>
  <c r="S33" i="14"/>
  <c r="T33" i="14"/>
  <c r="F34" i="14"/>
  <c r="G34" i="14"/>
  <c r="H34" i="14"/>
  <c r="I34" i="14"/>
  <c r="J34" i="14"/>
  <c r="K34" i="14"/>
  <c r="L34" i="14"/>
  <c r="M34" i="14"/>
  <c r="N34" i="14"/>
  <c r="O34" i="14"/>
  <c r="P34" i="14"/>
  <c r="Q34" i="14"/>
  <c r="R34" i="14"/>
  <c r="S34" i="14"/>
  <c r="T34" i="14"/>
  <c r="F35" i="14"/>
  <c r="G35" i="14"/>
  <c r="H35" i="14"/>
  <c r="I35" i="14"/>
  <c r="J35" i="14"/>
  <c r="K35" i="14"/>
  <c r="L35" i="14"/>
  <c r="M35" i="14"/>
  <c r="N35" i="14"/>
  <c r="O35" i="14"/>
  <c r="P35" i="14"/>
  <c r="Q35" i="14"/>
  <c r="R35" i="14"/>
  <c r="S35" i="14"/>
  <c r="T35" i="14"/>
  <c r="F36" i="14"/>
  <c r="G36" i="14"/>
  <c r="H36" i="14"/>
  <c r="I36" i="14"/>
  <c r="J36" i="14"/>
  <c r="K36" i="14"/>
  <c r="L36" i="14"/>
  <c r="M36" i="14"/>
  <c r="N36" i="14"/>
  <c r="O36" i="14"/>
  <c r="P36" i="14"/>
  <c r="Q36" i="14"/>
  <c r="R36" i="14"/>
  <c r="S36" i="14"/>
  <c r="T36" i="14"/>
  <c r="F37" i="14"/>
  <c r="G37" i="14"/>
  <c r="H37" i="14"/>
  <c r="I37" i="14"/>
  <c r="J37" i="14"/>
  <c r="K37" i="14"/>
  <c r="L37" i="14"/>
  <c r="M37" i="14"/>
  <c r="N37" i="14"/>
  <c r="O37" i="14"/>
  <c r="P37" i="14"/>
  <c r="Q37" i="14"/>
  <c r="R37" i="14"/>
  <c r="S37" i="14"/>
  <c r="T37" i="14"/>
  <c r="F38" i="14"/>
  <c r="G38" i="14"/>
  <c r="H38" i="14"/>
  <c r="I38" i="14"/>
  <c r="J38" i="14"/>
  <c r="K38" i="14"/>
  <c r="L38" i="14"/>
  <c r="M38" i="14"/>
  <c r="N38" i="14"/>
  <c r="O38" i="14"/>
  <c r="P38" i="14"/>
  <c r="Q38" i="14"/>
  <c r="R38" i="14"/>
  <c r="S38" i="14"/>
  <c r="T38" i="14"/>
  <c r="F39" i="14"/>
  <c r="G39" i="14"/>
  <c r="H39" i="14"/>
  <c r="I39" i="14"/>
  <c r="J39" i="14"/>
  <c r="K39" i="14"/>
  <c r="L39" i="14"/>
  <c r="M39" i="14"/>
  <c r="N39" i="14"/>
  <c r="O39" i="14"/>
  <c r="P39" i="14"/>
  <c r="Q39" i="14"/>
  <c r="R39" i="14"/>
  <c r="S39" i="14"/>
  <c r="T39" i="14"/>
  <c r="F40" i="14"/>
  <c r="G40" i="14"/>
  <c r="H40" i="14"/>
  <c r="I40" i="14"/>
  <c r="J40" i="14"/>
  <c r="K40" i="14"/>
  <c r="L40" i="14"/>
  <c r="M40" i="14"/>
  <c r="N40" i="14"/>
  <c r="O40" i="14"/>
  <c r="P40" i="14"/>
  <c r="Q40" i="14"/>
  <c r="R40" i="14"/>
  <c r="S40" i="14"/>
  <c r="T40" i="14"/>
  <c r="F41" i="14"/>
  <c r="G41" i="14"/>
  <c r="H41" i="14"/>
  <c r="I41" i="14"/>
  <c r="J41" i="14"/>
  <c r="K41" i="14"/>
  <c r="L41" i="14"/>
  <c r="M41" i="14"/>
  <c r="N41" i="14"/>
  <c r="O41" i="14"/>
  <c r="P41" i="14"/>
  <c r="Q41" i="14"/>
  <c r="R41" i="14"/>
  <c r="S41" i="14"/>
  <c r="T41" i="14"/>
  <c r="F42" i="14"/>
  <c r="G42" i="14"/>
  <c r="H42" i="14"/>
  <c r="I42" i="14"/>
  <c r="J42" i="14"/>
  <c r="K42" i="14"/>
  <c r="L42" i="14"/>
  <c r="M42" i="14"/>
  <c r="N42" i="14"/>
  <c r="O42" i="14"/>
  <c r="P42" i="14"/>
  <c r="Q42" i="14"/>
  <c r="R42" i="14"/>
  <c r="S42" i="14"/>
  <c r="T42" i="14"/>
  <c r="F43" i="14"/>
  <c r="G43" i="14"/>
  <c r="H43" i="14"/>
  <c r="I43" i="14"/>
  <c r="J43" i="14"/>
  <c r="K43" i="14"/>
  <c r="L43" i="14"/>
  <c r="M43" i="14"/>
  <c r="N43" i="14"/>
  <c r="O43" i="14"/>
  <c r="P43" i="14"/>
  <c r="Q43" i="14"/>
  <c r="R43" i="14"/>
  <c r="S43" i="14"/>
  <c r="T43" i="14"/>
  <c r="D30" i="14"/>
  <c r="D31" i="14"/>
  <c r="D32" i="14"/>
  <c r="D33" i="14"/>
  <c r="D34" i="14"/>
  <c r="D35" i="14"/>
  <c r="D36" i="14"/>
  <c r="D37" i="14"/>
  <c r="D38" i="14"/>
  <c r="D39" i="14"/>
  <c r="D40" i="14"/>
  <c r="D41" i="14"/>
  <c r="D42" i="14"/>
  <c r="D43" i="14"/>
  <c r="D29" i="14"/>
  <c r="T29" i="14"/>
  <c r="S29" i="14"/>
  <c r="R29" i="14"/>
  <c r="Q29" i="14"/>
  <c r="P29" i="14"/>
  <c r="O29" i="14"/>
  <c r="N29" i="14"/>
  <c r="M29" i="14"/>
  <c r="L29" i="14"/>
  <c r="K29" i="14"/>
  <c r="J29" i="14"/>
  <c r="I29" i="14"/>
  <c r="H29" i="14"/>
  <c r="G29" i="14"/>
  <c r="F29" i="14"/>
  <c r="A32" i="14"/>
  <c r="G53" i="12"/>
  <c r="G51" i="12"/>
  <c r="G49" i="12"/>
  <c r="G47" i="12"/>
  <c r="G45" i="12"/>
  <c r="G43" i="12"/>
  <c r="G41" i="12"/>
  <c r="G39" i="12"/>
  <c r="G37" i="12"/>
  <c r="G35" i="12"/>
  <c r="G33" i="12"/>
  <c r="G31" i="12"/>
  <c r="G29" i="12"/>
  <c r="G27" i="12"/>
  <c r="G25" i="12"/>
  <c r="G23" i="12"/>
  <c r="G21" i="12"/>
  <c r="G19" i="12"/>
  <c r="G17" i="12"/>
  <c r="G15" i="12"/>
  <c r="G13" i="12"/>
  <c r="G11" i="12"/>
  <c r="G9" i="12"/>
  <c r="G7" i="12"/>
  <c r="G5" i="12"/>
  <c r="G53" i="25"/>
  <c r="G51" i="25"/>
  <c r="G49" i="25"/>
  <c r="G47" i="25"/>
  <c r="G45" i="25"/>
  <c r="G43" i="25"/>
  <c r="G41" i="25"/>
  <c r="G39" i="25"/>
  <c r="G37" i="25"/>
  <c r="G35" i="25"/>
  <c r="G33" i="25"/>
  <c r="G31" i="25"/>
  <c r="G29" i="25"/>
  <c r="G27" i="25"/>
  <c r="G25" i="25"/>
  <c r="G23" i="25"/>
  <c r="G21" i="25"/>
  <c r="G19" i="25"/>
  <c r="G17" i="25"/>
  <c r="G15" i="25"/>
  <c r="G13" i="25"/>
  <c r="G11" i="25"/>
  <c r="G9" i="25"/>
  <c r="G7" i="25"/>
  <c r="G5" i="25"/>
  <c r="G53" i="24"/>
  <c r="G51" i="24"/>
  <c r="G49" i="24"/>
  <c r="G47" i="24"/>
  <c r="G45" i="24"/>
  <c r="G43" i="24"/>
  <c r="G41" i="24"/>
  <c r="G39" i="24"/>
  <c r="G37" i="24"/>
  <c r="G35" i="24"/>
  <c r="G33" i="24"/>
  <c r="G31" i="24"/>
  <c r="G29" i="24"/>
  <c r="G27" i="24"/>
  <c r="G25" i="24"/>
  <c r="G23" i="24"/>
  <c r="G21" i="24"/>
  <c r="G19" i="24"/>
  <c r="G17" i="24"/>
  <c r="G15" i="24"/>
  <c r="G13" i="24"/>
  <c r="G11" i="24"/>
  <c r="G9" i="24"/>
  <c r="G7" i="24"/>
  <c r="G5" i="24"/>
  <c r="G53" i="23"/>
  <c r="G51" i="23"/>
  <c r="G49" i="23"/>
  <c r="G47" i="23"/>
  <c r="G45" i="23"/>
  <c r="G43" i="23"/>
  <c r="G41" i="23"/>
  <c r="G39" i="23"/>
  <c r="G37" i="23"/>
  <c r="G35" i="23"/>
  <c r="G33" i="23"/>
  <c r="G31" i="23"/>
  <c r="G29" i="23"/>
  <c r="G27" i="23"/>
  <c r="G25" i="23"/>
  <c r="G23" i="23"/>
  <c r="G21" i="23"/>
  <c r="G19" i="23"/>
  <c r="G17" i="23"/>
  <c r="G15" i="23"/>
  <c r="G13" i="23"/>
  <c r="G11" i="23"/>
  <c r="G9" i="23"/>
  <c r="G7" i="23"/>
  <c r="G5" i="23"/>
  <c r="G53" i="22"/>
  <c r="G51" i="22"/>
  <c r="G49" i="22"/>
  <c r="G47" i="22"/>
  <c r="G45" i="22"/>
  <c r="G43" i="22"/>
  <c r="G41" i="22"/>
  <c r="G39" i="22"/>
  <c r="G37" i="22"/>
  <c r="G35" i="22"/>
  <c r="G33" i="22"/>
  <c r="G31" i="22"/>
  <c r="G29" i="22"/>
  <c r="G27" i="22"/>
  <c r="G25" i="22"/>
  <c r="G23" i="22"/>
  <c r="G21" i="22"/>
  <c r="G19" i="22"/>
  <c r="G17" i="22"/>
  <c r="G15" i="22"/>
  <c r="G13" i="22"/>
  <c r="G11" i="22"/>
  <c r="G9" i="22"/>
  <c r="G7" i="22"/>
  <c r="G5" i="22"/>
  <c r="G53" i="21"/>
  <c r="G51" i="21"/>
  <c r="G49" i="21"/>
  <c r="G47" i="21"/>
  <c r="G45" i="21"/>
  <c r="G43" i="21"/>
  <c r="G41" i="21"/>
  <c r="G39" i="21"/>
  <c r="G37" i="21"/>
  <c r="G35" i="21"/>
  <c r="G33" i="21"/>
  <c r="G31" i="21"/>
  <c r="G29" i="21"/>
  <c r="G27" i="21"/>
  <c r="G25" i="21"/>
  <c r="G23" i="21"/>
  <c r="G21" i="21"/>
  <c r="G19" i="21"/>
  <c r="G17" i="21"/>
  <c r="G15" i="21"/>
  <c r="G13" i="21"/>
  <c r="G11" i="21"/>
  <c r="G9" i="21"/>
  <c r="G7" i="21"/>
  <c r="G5" i="21"/>
  <c r="G53" i="20"/>
  <c r="G51" i="20"/>
  <c r="G49" i="20"/>
  <c r="G47" i="20"/>
  <c r="G45" i="20"/>
  <c r="G43" i="20"/>
  <c r="G41" i="20"/>
  <c r="G39" i="20"/>
  <c r="G37" i="20"/>
  <c r="G35" i="20"/>
  <c r="G33" i="20"/>
  <c r="G31" i="20"/>
  <c r="G29" i="20"/>
  <c r="G27" i="20"/>
  <c r="G25" i="20"/>
  <c r="G23" i="20"/>
  <c r="G21" i="20"/>
  <c r="G19" i="20"/>
  <c r="G17" i="20"/>
  <c r="G15" i="20"/>
  <c r="G13" i="20"/>
  <c r="G11" i="20"/>
  <c r="G9" i="20"/>
  <c r="G7" i="20"/>
  <c r="G5" i="20"/>
  <c r="G53" i="19"/>
  <c r="G51" i="19"/>
  <c r="G49" i="19"/>
  <c r="G47" i="19"/>
  <c r="G45" i="19"/>
  <c r="G43" i="19"/>
  <c r="G41" i="19"/>
  <c r="G39" i="19"/>
  <c r="G37" i="19"/>
  <c r="G35" i="19"/>
  <c r="G33" i="19"/>
  <c r="G31" i="19"/>
  <c r="G29" i="19"/>
  <c r="G27" i="19"/>
  <c r="G25" i="19"/>
  <c r="G23" i="19"/>
  <c r="G21" i="19"/>
  <c r="G19" i="19"/>
  <c r="G17" i="19"/>
  <c r="G15" i="19"/>
  <c r="G13" i="19"/>
  <c r="G11" i="19"/>
  <c r="G9" i="19"/>
  <c r="G7" i="19"/>
  <c r="G5" i="19"/>
  <c r="G53" i="18"/>
  <c r="G51" i="18"/>
  <c r="G49" i="18"/>
  <c r="G47" i="18"/>
  <c r="G45" i="18"/>
  <c r="G43" i="18"/>
  <c r="G41" i="18"/>
  <c r="G39" i="18"/>
  <c r="G37" i="18"/>
  <c r="G35" i="18"/>
  <c r="G33" i="18"/>
  <c r="G31" i="18"/>
  <c r="G29" i="18"/>
  <c r="G27" i="18"/>
  <c r="G25" i="18"/>
  <c r="G23" i="18"/>
  <c r="G21" i="18"/>
  <c r="G19" i="18"/>
  <c r="G17" i="18"/>
  <c r="G15" i="18"/>
  <c r="G13" i="18"/>
  <c r="G11" i="18"/>
  <c r="G9" i="18"/>
  <c r="G7" i="18"/>
  <c r="G5" i="18"/>
  <c r="G53" i="17"/>
  <c r="G51" i="17"/>
  <c r="G49" i="17"/>
  <c r="G47" i="17"/>
  <c r="G45" i="17"/>
  <c r="G43" i="17"/>
  <c r="G41" i="17"/>
  <c r="G39" i="17"/>
  <c r="G37" i="17"/>
  <c r="G35" i="17"/>
  <c r="G33" i="17"/>
  <c r="G31" i="17"/>
  <c r="G29" i="17"/>
  <c r="G27" i="17"/>
  <c r="G25" i="17"/>
  <c r="G23" i="17"/>
  <c r="G21" i="17"/>
  <c r="G19" i="17"/>
  <c r="G17" i="17"/>
  <c r="G15" i="17"/>
  <c r="G13" i="17"/>
  <c r="G11" i="17"/>
  <c r="G9" i="17"/>
  <c r="G7" i="17"/>
  <c r="G5" i="17"/>
  <c r="G53" i="16"/>
  <c r="G51" i="16"/>
  <c r="G49" i="16"/>
  <c r="G47" i="16"/>
  <c r="G45" i="16"/>
  <c r="G43" i="16"/>
  <c r="G41" i="16"/>
  <c r="G39" i="16"/>
  <c r="G37" i="16"/>
  <c r="G35" i="16"/>
  <c r="G33" i="16"/>
  <c r="G31" i="16"/>
  <c r="G29" i="16"/>
  <c r="G27" i="16"/>
  <c r="G25" i="16"/>
  <c r="G23" i="16"/>
  <c r="G21" i="16"/>
  <c r="G19" i="16"/>
  <c r="G17" i="16"/>
  <c r="G15" i="16"/>
  <c r="G13" i="16"/>
  <c r="G11" i="16"/>
  <c r="G9" i="16"/>
  <c r="G7" i="16"/>
  <c r="G5" i="16"/>
  <c r="G53" i="11"/>
  <c r="G51" i="11"/>
  <c r="G49" i="11"/>
  <c r="G47" i="11"/>
  <c r="G45" i="11"/>
  <c r="G43" i="11"/>
  <c r="G41" i="11"/>
  <c r="G39" i="11"/>
  <c r="G37" i="11"/>
  <c r="G35" i="11"/>
  <c r="G33" i="11"/>
  <c r="G31" i="11"/>
  <c r="G29" i="11"/>
  <c r="G27" i="11"/>
  <c r="G25" i="11"/>
  <c r="G23" i="11"/>
  <c r="G21" i="11"/>
  <c r="G19" i="11"/>
  <c r="G17" i="11"/>
  <c r="G15" i="11"/>
  <c r="G13" i="11"/>
  <c r="G11" i="11"/>
  <c r="G9" i="11"/>
  <c r="G7" i="11"/>
  <c r="G5" i="11"/>
  <c r="G53" i="10"/>
  <c r="G51" i="10"/>
  <c r="G49" i="10"/>
  <c r="G47" i="10"/>
  <c r="G45" i="10"/>
  <c r="G43" i="10"/>
  <c r="G41" i="10"/>
  <c r="G39" i="10"/>
  <c r="G37" i="10"/>
  <c r="G35" i="10"/>
  <c r="G33" i="10"/>
  <c r="G31" i="10"/>
  <c r="G29" i="10"/>
  <c r="G27" i="10"/>
  <c r="G25" i="10"/>
  <c r="G23" i="10"/>
  <c r="G21" i="10"/>
  <c r="G19" i="10"/>
  <c r="G17" i="10"/>
  <c r="G15" i="10"/>
  <c r="G13" i="10"/>
  <c r="G11" i="10"/>
  <c r="G9" i="10"/>
  <c r="G7" i="10"/>
  <c r="G5" i="10"/>
  <c r="G53" i="9"/>
  <c r="G51" i="9"/>
  <c r="G49" i="9"/>
  <c r="G47" i="9"/>
  <c r="G45" i="9"/>
  <c r="G43" i="9"/>
  <c r="G41" i="9"/>
  <c r="G39" i="9"/>
  <c r="G37" i="9"/>
  <c r="G35" i="9"/>
  <c r="G33" i="9"/>
  <c r="G31" i="9"/>
  <c r="G29" i="9"/>
  <c r="G27" i="9"/>
  <c r="G25" i="9"/>
  <c r="G23" i="9"/>
  <c r="G21" i="9"/>
  <c r="G19" i="9"/>
  <c r="G17" i="9"/>
  <c r="G15" i="9"/>
  <c r="G13" i="9"/>
  <c r="G11" i="9"/>
  <c r="G9" i="9"/>
  <c r="G7" i="9"/>
  <c r="G5" i="9"/>
  <c r="G33" i="8"/>
  <c r="G35" i="8"/>
  <c r="G37" i="8"/>
  <c r="G39" i="8"/>
  <c r="G41" i="8"/>
  <c r="G43" i="8"/>
  <c r="G45" i="8"/>
  <c r="G47" i="8"/>
  <c r="G49" i="8"/>
  <c r="G51" i="8"/>
  <c r="G53" i="8"/>
  <c r="G27" i="8"/>
  <c r="G29" i="8"/>
  <c r="G31" i="8"/>
  <c r="G25" i="8"/>
  <c r="G23" i="8"/>
  <c r="W26" i="7" l="1"/>
  <c r="W24" i="7"/>
  <c r="W16" i="7"/>
  <c r="W28" i="7"/>
  <c r="W15" i="7"/>
  <c r="W14" i="7"/>
  <c r="W22" i="7"/>
  <c r="W11" i="7"/>
  <c r="W21" i="7"/>
  <c r="W25" i="7"/>
  <c r="W13" i="7"/>
  <c r="W12" i="7"/>
  <c r="W20" i="7"/>
  <c r="W23" i="7"/>
  <c r="W9" i="7"/>
  <c r="W19" i="7"/>
  <c r="W17" i="7"/>
  <c r="W27" i="7"/>
  <c r="W10" i="7"/>
  <c r="T34" i="7"/>
  <c r="F11" i="14"/>
  <c r="I11" i="14" s="1"/>
  <c r="A54" i="12"/>
  <c r="A52" i="12"/>
  <c r="A50" i="12"/>
  <c r="A48" i="12"/>
  <c r="A46" i="12"/>
  <c r="A44" i="12"/>
  <c r="A42" i="12"/>
  <c r="A40" i="12"/>
  <c r="A38" i="12"/>
  <c r="A36" i="12"/>
  <c r="A34" i="12"/>
  <c r="A32" i="12"/>
  <c r="A30" i="12"/>
  <c r="A28" i="12"/>
  <c r="A26" i="12"/>
  <c r="A24" i="12"/>
  <c r="A22" i="12"/>
  <c r="A20" i="12"/>
  <c r="A18" i="12"/>
  <c r="A16" i="12"/>
  <c r="A14" i="12"/>
  <c r="A12" i="12"/>
  <c r="A10" i="12"/>
  <c r="A8" i="12"/>
  <c r="A6" i="12"/>
  <c r="A54" i="25"/>
  <c r="A52" i="25"/>
  <c r="A50" i="25"/>
  <c r="A48" i="25"/>
  <c r="A46" i="25"/>
  <c r="A44" i="25"/>
  <c r="A42" i="25"/>
  <c r="A40" i="25"/>
  <c r="A38" i="25"/>
  <c r="A36" i="25"/>
  <c r="A34" i="25"/>
  <c r="A32" i="25"/>
  <c r="A30" i="25"/>
  <c r="A28" i="25"/>
  <c r="A26" i="25"/>
  <c r="A24" i="25"/>
  <c r="A22" i="25"/>
  <c r="A20" i="25"/>
  <c r="A18" i="25"/>
  <c r="A16" i="25"/>
  <c r="A14" i="25"/>
  <c r="A12" i="25"/>
  <c r="A10" i="25"/>
  <c r="A8" i="25"/>
  <c r="A6" i="25"/>
  <c r="A54" i="24"/>
  <c r="A52" i="24"/>
  <c r="A50" i="24"/>
  <c r="A48" i="24"/>
  <c r="A46" i="24"/>
  <c r="A44" i="24"/>
  <c r="A42" i="24"/>
  <c r="A40" i="24"/>
  <c r="A38" i="24"/>
  <c r="A36" i="24"/>
  <c r="A34" i="24"/>
  <c r="A32" i="24"/>
  <c r="A30" i="24"/>
  <c r="A28" i="24"/>
  <c r="A26" i="24"/>
  <c r="A24" i="24"/>
  <c r="A22" i="24"/>
  <c r="A20" i="24"/>
  <c r="A18" i="24"/>
  <c r="A16" i="24"/>
  <c r="A14" i="24"/>
  <c r="A12" i="24"/>
  <c r="A10" i="24"/>
  <c r="A8" i="24"/>
  <c r="A6" i="24"/>
  <c r="A54" i="23"/>
  <c r="A52" i="23"/>
  <c r="A50" i="23"/>
  <c r="A48" i="23"/>
  <c r="A46" i="23"/>
  <c r="A44" i="23"/>
  <c r="A42" i="23"/>
  <c r="A40" i="23"/>
  <c r="A38" i="23"/>
  <c r="A36" i="23"/>
  <c r="A34" i="23"/>
  <c r="A32" i="23"/>
  <c r="A30" i="23"/>
  <c r="A28" i="23"/>
  <c r="A26" i="23"/>
  <c r="A24" i="23"/>
  <c r="A22" i="23"/>
  <c r="A20" i="23"/>
  <c r="A18" i="23"/>
  <c r="A16" i="23"/>
  <c r="A14" i="23"/>
  <c r="A12" i="23"/>
  <c r="A10" i="23"/>
  <c r="A8" i="23"/>
  <c r="A6" i="23"/>
  <c r="A54" i="22"/>
  <c r="A52" i="22"/>
  <c r="A50" i="22"/>
  <c r="A48" i="22"/>
  <c r="A46" i="22"/>
  <c r="A44" i="22"/>
  <c r="A42" i="22"/>
  <c r="A40" i="22"/>
  <c r="A38" i="22"/>
  <c r="A36" i="22"/>
  <c r="A34" i="22"/>
  <c r="A32" i="22"/>
  <c r="A30" i="22"/>
  <c r="A28" i="22"/>
  <c r="A26" i="22"/>
  <c r="A24" i="22"/>
  <c r="A22" i="22"/>
  <c r="A20" i="22"/>
  <c r="A18" i="22"/>
  <c r="A16" i="22"/>
  <c r="A14" i="22"/>
  <c r="A12" i="22"/>
  <c r="A10" i="22"/>
  <c r="A8" i="22"/>
  <c r="A6" i="22"/>
  <c r="A54" i="21"/>
  <c r="A52" i="21"/>
  <c r="A50" i="21"/>
  <c r="A48" i="21"/>
  <c r="A46" i="21"/>
  <c r="A44" i="21"/>
  <c r="A42" i="21"/>
  <c r="A40" i="21"/>
  <c r="A38" i="21"/>
  <c r="A36" i="21"/>
  <c r="A34" i="21"/>
  <c r="A32" i="21"/>
  <c r="A30" i="21"/>
  <c r="A28" i="21"/>
  <c r="A26" i="21"/>
  <c r="A24" i="21"/>
  <c r="A22" i="21"/>
  <c r="A20" i="21"/>
  <c r="A18" i="21"/>
  <c r="A16" i="21"/>
  <c r="A14" i="21"/>
  <c r="A12" i="21"/>
  <c r="A10" i="21"/>
  <c r="A8" i="21"/>
  <c r="A6" i="21"/>
  <c r="A54" i="20"/>
  <c r="A52" i="20"/>
  <c r="A50" i="20"/>
  <c r="A48" i="20"/>
  <c r="A46" i="20"/>
  <c r="A44" i="20"/>
  <c r="A42" i="20"/>
  <c r="A40" i="20"/>
  <c r="A38" i="20"/>
  <c r="A36" i="20"/>
  <c r="A34" i="20"/>
  <c r="A32" i="20"/>
  <c r="A30" i="20"/>
  <c r="A28" i="20"/>
  <c r="A26" i="20"/>
  <c r="A24" i="20"/>
  <c r="A22" i="20"/>
  <c r="A20" i="20"/>
  <c r="A18" i="20"/>
  <c r="A16" i="20"/>
  <c r="A14" i="20"/>
  <c r="A12" i="20"/>
  <c r="A10" i="20"/>
  <c r="A8" i="20"/>
  <c r="A6" i="20"/>
  <c r="A54" i="19"/>
  <c r="A52" i="19"/>
  <c r="A50" i="19"/>
  <c r="A48" i="19"/>
  <c r="A46" i="19"/>
  <c r="A44" i="19"/>
  <c r="A42" i="19"/>
  <c r="A40" i="19"/>
  <c r="A38" i="19"/>
  <c r="A36" i="19"/>
  <c r="A34" i="19"/>
  <c r="A32" i="19"/>
  <c r="A30" i="19"/>
  <c r="A28" i="19"/>
  <c r="A26" i="19"/>
  <c r="A24" i="19"/>
  <c r="A22" i="19"/>
  <c r="A20" i="19"/>
  <c r="A18" i="19"/>
  <c r="A16" i="19"/>
  <c r="A14" i="19"/>
  <c r="A12" i="19"/>
  <c r="A10" i="19"/>
  <c r="A8" i="19"/>
  <c r="A6" i="19"/>
  <c r="A54" i="18"/>
  <c r="A52" i="18"/>
  <c r="A50" i="18"/>
  <c r="A48" i="18"/>
  <c r="A46" i="18"/>
  <c r="A44" i="18"/>
  <c r="A42" i="18"/>
  <c r="A40" i="18"/>
  <c r="A38" i="18"/>
  <c r="A36" i="18"/>
  <c r="A34" i="18"/>
  <c r="A32" i="18"/>
  <c r="A30" i="18"/>
  <c r="A28" i="18"/>
  <c r="A26" i="18"/>
  <c r="A24" i="18"/>
  <c r="A22" i="18"/>
  <c r="A20" i="18"/>
  <c r="A18" i="18"/>
  <c r="A16" i="18"/>
  <c r="A14" i="18"/>
  <c r="A12" i="18"/>
  <c r="A10" i="18"/>
  <c r="A8" i="18"/>
  <c r="A6" i="18"/>
  <c r="A54" i="17"/>
  <c r="A52" i="17"/>
  <c r="A50" i="17"/>
  <c r="A48" i="17"/>
  <c r="A46" i="17"/>
  <c r="A44" i="17"/>
  <c r="A42" i="17"/>
  <c r="A40" i="17"/>
  <c r="A38" i="17"/>
  <c r="A36" i="17"/>
  <c r="A34" i="17"/>
  <c r="A32" i="17"/>
  <c r="A30" i="17"/>
  <c r="A28" i="17"/>
  <c r="A26" i="17"/>
  <c r="A24" i="17"/>
  <c r="A22" i="17"/>
  <c r="A20" i="17"/>
  <c r="A18" i="17"/>
  <c r="A16" i="17"/>
  <c r="A14" i="17"/>
  <c r="A12" i="17"/>
  <c r="A10" i="17"/>
  <c r="A8" i="17"/>
  <c r="A6" i="17"/>
  <c r="A54" i="16"/>
  <c r="A52" i="16"/>
  <c r="A50" i="16"/>
  <c r="A48" i="16"/>
  <c r="A46" i="16"/>
  <c r="A44" i="16"/>
  <c r="A42" i="16"/>
  <c r="A40" i="16"/>
  <c r="A38" i="16"/>
  <c r="A36" i="16"/>
  <c r="A34" i="16"/>
  <c r="A32" i="16"/>
  <c r="A30" i="16"/>
  <c r="A28" i="16"/>
  <c r="A26" i="16"/>
  <c r="A24" i="16"/>
  <c r="A22" i="16"/>
  <c r="A20" i="16"/>
  <c r="A18" i="16"/>
  <c r="A16" i="16"/>
  <c r="A14" i="16"/>
  <c r="A12" i="16"/>
  <c r="A10" i="16"/>
  <c r="A8" i="16"/>
  <c r="A6" i="16"/>
  <c r="A54" i="11"/>
  <c r="A52" i="11"/>
  <c r="A50" i="11"/>
  <c r="A48" i="11"/>
  <c r="A46" i="11"/>
  <c r="A44" i="11"/>
  <c r="A42" i="11"/>
  <c r="A40" i="11"/>
  <c r="A38" i="11"/>
  <c r="A36" i="11"/>
  <c r="A34" i="11"/>
  <c r="A32" i="11"/>
  <c r="A30" i="11"/>
  <c r="A28" i="11"/>
  <c r="A26" i="11"/>
  <c r="A24" i="11"/>
  <c r="A22" i="11"/>
  <c r="A20" i="11"/>
  <c r="A18" i="11"/>
  <c r="A16" i="11"/>
  <c r="A14" i="11"/>
  <c r="A12" i="11"/>
  <c r="A10" i="11"/>
  <c r="A8" i="11"/>
  <c r="A6" i="11"/>
  <c r="A54" i="10"/>
  <c r="A52" i="10"/>
  <c r="A50" i="10"/>
  <c r="A48" i="10"/>
  <c r="A46" i="10"/>
  <c r="A44" i="10"/>
  <c r="A42" i="10"/>
  <c r="A40" i="10"/>
  <c r="A38" i="10"/>
  <c r="A36" i="10"/>
  <c r="A34" i="10"/>
  <c r="A32" i="10"/>
  <c r="A30" i="10"/>
  <c r="A28" i="10"/>
  <c r="A26" i="10"/>
  <c r="A24" i="10"/>
  <c r="A22" i="10"/>
  <c r="A20" i="10"/>
  <c r="A18" i="10"/>
  <c r="A16" i="10"/>
  <c r="A14" i="10"/>
  <c r="A12" i="10"/>
  <c r="A10" i="10"/>
  <c r="A8" i="10"/>
  <c r="A6" i="10"/>
  <c r="A54" i="9"/>
  <c r="A52" i="9"/>
  <c r="A50" i="9"/>
  <c r="A48" i="9"/>
  <c r="A46" i="9"/>
  <c r="A44" i="9"/>
  <c r="A42" i="9"/>
  <c r="A40" i="9"/>
  <c r="A38" i="9"/>
  <c r="A36" i="9"/>
  <c r="A34" i="9"/>
  <c r="A32" i="9"/>
  <c r="A30" i="9"/>
  <c r="A28" i="9"/>
  <c r="A26" i="9"/>
  <c r="A24" i="9"/>
  <c r="A22" i="9"/>
  <c r="A20" i="9"/>
  <c r="A18" i="9"/>
  <c r="A16" i="9"/>
  <c r="A14" i="9"/>
  <c r="A12" i="9"/>
  <c r="A10" i="9"/>
  <c r="A8" i="9"/>
  <c r="A6" i="9"/>
  <c r="A54" i="8"/>
  <c r="A52" i="8"/>
  <c r="A50" i="8"/>
  <c r="A48" i="8"/>
  <c r="A46" i="8"/>
  <c r="A44" i="8"/>
  <c r="A42" i="8"/>
  <c r="A40" i="8"/>
  <c r="A38" i="8"/>
  <c r="A36" i="8"/>
  <c r="A34" i="8"/>
  <c r="A32" i="8"/>
  <c r="A30" i="8"/>
  <c r="A28" i="8"/>
  <c r="A26" i="8"/>
  <c r="A24" i="8"/>
  <c r="P103" i="25"/>
  <c r="P103" i="24"/>
  <c r="P103" i="23"/>
  <c r="P103" i="22"/>
  <c r="P103" i="21"/>
  <c r="P103" i="20"/>
  <c r="P103" i="19"/>
  <c r="P103" i="18"/>
  <c r="P103" i="17"/>
  <c r="P103" i="16"/>
  <c r="P103" i="11"/>
  <c r="P103" i="10"/>
  <c r="P103" i="9"/>
  <c r="P103" i="8"/>
  <c r="O103" i="25"/>
  <c r="O103" i="24"/>
  <c r="O103" i="23"/>
  <c r="O103" i="22"/>
  <c r="O103" i="21"/>
  <c r="O103" i="20"/>
  <c r="O103" i="19"/>
  <c r="O103" i="18"/>
  <c r="O103" i="17"/>
  <c r="O103" i="16"/>
  <c r="O103" i="11"/>
  <c r="O103" i="10"/>
  <c r="O103" i="9"/>
  <c r="O103" i="8"/>
  <c r="O71" i="1"/>
  <c r="M3" i="22" l="1"/>
  <c r="A100" i="13"/>
  <c r="M109" i="8"/>
  <c r="M108" i="8"/>
  <c r="M109" i="9"/>
  <c r="M108" i="9"/>
  <c r="M109" i="10"/>
  <c r="M108" i="10"/>
  <c r="M109" i="11"/>
  <c r="M108" i="11"/>
  <c r="M109" i="16"/>
  <c r="M108" i="16"/>
  <c r="M109" i="17"/>
  <c r="M108" i="17"/>
  <c r="M109" i="18"/>
  <c r="M108" i="18"/>
  <c r="M109" i="19"/>
  <c r="M108" i="19"/>
  <c r="M109" i="20"/>
  <c r="M108" i="20"/>
  <c r="M109" i="21"/>
  <c r="M108" i="21"/>
  <c r="M109" i="22"/>
  <c r="M108" i="22"/>
  <c r="M109" i="23"/>
  <c r="M108" i="23"/>
  <c r="M109" i="24"/>
  <c r="M108" i="24"/>
  <c r="M109" i="25"/>
  <c r="M108" i="25"/>
  <c r="M109" i="12"/>
  <c r="M108" i="12"/>
  <c r="Q109" i="25"/>
  <c r="Q108" i="25"/>
  <c r="Q109" i="24"/>
  <c r="Q108" i="24"/>
  <c r="Q109" i="23"/>
  <c r="Q108" i="23"/>
  <c r="Q109" i="22"/>
  <c r="Q108" i="22"/>
  <c r="Q109" i="21"/>
  <c r="Q108" i="21"/>
  <c r="Q109" i="20"/>
  <c r="Q108" i="20"/>
  <c r="Q109" i="19"/>
  <c r="Q108" i="19"/>
  <c r="Q109" i="18"/>
  <c r="Q108" i="18"/>
  <c r="Q109" i="17"/>
  <c r="Q108" i="17"/>
  <c r="Q109" i="16"/>
  <c r="Q108" i="16"/>
  <c r="Q109" i="11"/>
  <c r="Q108" i="11"/>
  <c r="Q109" i="10"/>
  <c r="Q108" i="10"/>
  <c r="Q109" i="9"/>
  <c r="Q108" i="9"/>
  <c r="Q109" i="8"/>
  <c r="Q108" i="8"/>
  <c r="Q109" i="1"/>
  <c r="Q108" i="1"/>
  <c r="F36" i="15" l="1"/>
  <c r="N103" i="24" l="1"/>
  <c r="N103" i="23"/>
  <c r="N103" i="1"/>
  <c r="N103" i="20"/>
  <c r="N103" i="9"/>
  <c r="N103" i="18"/>
  <c r="A98" i="13"/>
  <c r="N103" i="21"/>
  <c r="N103" i="25"/>
  <c r="N103" i="17"/>
  <c r="N103" i="12"/>
  <c r="N103" i="10"/>
  <c r="N103" i="19"/>
  <c r="N103" i="8"/>
  <c r="N103" i="16"/>
  <c r="N103" i="11"/>
  <c r="N103" i="22"/>
  <c r="A31" i="13"/>
  <c r="A66" i="13" s="1"/>
  <c r="A30" i="13"/>
  <c r="A65" i="13" s="1"/>
  <c r="A29" i="13"/>
  <c r="A64" i="13" s="1"/>
  <c r="A28" i="13"/>
  <c r="A63" i="13" s="1"/>
  <c r="A27" i="13"/>
  <c r="A62" i="13" s="1"/>
  <c r="A26" i="13"/>
  <c r="A61" i="13" s="1"/>
  <c r="A25" i="13"/>
  <c r="A60" i="13" s="1"/>
  <c r="A24" i="13"/>
  <c r="A59" i="13" s="1"/>
  <c r="A23" i="13"/>
  <c r="A58" i="13" s="1"/>
  <c r="A22" i="13"/>
  <c r="A57" i="13" s="1"/>
  <c r="A21" i="13"/>
  <c r="A56" i="13" s="1"/>
  <c r="A20" i="13"/>
  <c r="A55" i="13" s="1"/>
  <c r="A19" i="13"/>
  <c r="A54" i="13" s="1"/>
  <c r="A18" i="13"/>
  <c r="A53" i="13" s="1"/>
  <c r="A17" i="13"/>
  <c r="A52" i="13" s="1"/>
  <c r="A16" i="13"/>
  <c r="A51" i="13" s="1"/>
  <c r="O93" i="25" l="1"/>
  <c r="Q93" i="25" s="1"/>
  <c r="O93" i="24"/>
  <c r="Q93" i="24" s="1"/>
  <c r="O93" i="23"/>
  <c r="Q93" i="23" s="1"/>
  <c r="O93" i="22"/>
  <c r="Q93" i="22" s="1"/>
  <c r="O93" i="21"/>
  <c r="Q93" i="21" s="1"/>
  <c r="L55" i="24"/>
  <c r="L55" i="23"/>
  <c r="L55" i="22"/>
  <c r="L55" i="21"/>
  <c r="L55" i="25"/>
  <c r="N62" i="25"/>
  <c r="N61" i="25"/>
  <c r="N60" i="25"/>
  <c r="N59" i="25"/>
  <c r="N58" i="25"/>
  <c r="N57" i="25"/>
  <c r="N62" i="24"/>
  <c r="N61" i="24"/>
  <c r="N60" i="24"/>
  <c r="N59" i="24"/>
  <c r="N58" i="24"/>
  <c r="N57" i="24"/>
  <c r="N62" i="23"/>
  <c r="N61" i="23"/>
  <c r="N60" i="23"/>
  <c r="N59" i="23"/>
  <c r="N58" i="23"/>
  <c r="N57" i="23"/>
  <c r="N62" i="22"/>
  <c r="N61" i="22"/>
  <c r="N60" i="22"/>
  <c r="N59" i="22"/>
  <c r="N58" i="22"/>
  <c r="N57" i="22"/>
  <c r="N62" i="21"/>
  <c r="N61" i="21"/>
  <c r="N59" i="21"/>
  <c r="N60" i="21"/>
  <c r="N58" i="21"/>
  <c r="N57" i="21"/>
  <c r="G31" i="7"/>
  <c r="G30" i="7"/>
  <c r="G29" i="7"/>
  <c r="G28" i="7"/>
  <c r="G27" i="7"/>
  <c r="C52" i="7"/>
  <c r="C51" i="7"/>
  <c r="C50" i="7"/>
  <c r="AA98" i="13" s="1"/>
  <c r="C49" i="7"/>
  <c r="Y98" i="13" s="1"/>
  <c r="C48" i="7"/>
  <c r="W98" i="13" s="1"/>
  <c r="B52" i="7"/>
  <c r="B51" i="7"/>
  <c r="B50" i="7"/>
  <c r="B49" i="7"/>
  <c r="B48" i="7"/>
  <c r="M3" i="21"/>
  <c r="H3" i="21"/>
  <c r="H3" i="22"/>
  <c r="M3" i="23"/>
  <c r="H3" i="23"/>
  <c r="M3" i="24"/>
  <c r="H3" i="24"/>
  <c r="M3" i="25"/>
  <c r="H3" i="25"/>
  <c r="P101" i="25"/>
  <c r="O100" i="25"/>
  <c r="Q100" i="25" s="1"/>
  <c r="Q94" i="25"/>
  <c r="Q89" i="25"/>
  <c r="Q88" i="25"/>
  <c r="Q87" i="25"/>
  <c r="O86" i="25"/>
  <c r="Q86" i="25" s="1"/>
  <c r="O79" i="25"/>
  <c r="Q79" i="25" s="1"/>
  <c r="O74" i="25"/>
  <c r="Q74" i="25" s="1"/>
  <c r="O71" i="25"/>
  <c r="Q71" i="25" s="1"/>
  <c r="P55" i="25"/>
  <c r="P63" i="25" s="1"/>
  <c r="P101" i="24"/>
  <c r="O100" i="24"/>
  <c r="Q100" i="24" s="1"/>
  <c r="Q94" i="24"/>
  <c r="Q89" i="24"/>
  <c r="Q88" i="24"/>
  <c r="Q87" i="24"/>
  <c r="O86" i="24"/>
  <c r="Q86" i="24" s="1"/>
  <c r="O79" i="24"/>
  <c r="Q79" i="24" s="1"/>
  <c r="O74" i="24"/>
  <c r="Q74" i="24" s="1"/>
  <c r="O71" i="24"/>
  <c r="Q71" i="24" s="1"/>
  <c r="P55" i="24"/>
  <c r="P101" i="23"/>
  <c r="O100" i="23"/>
  <c r="Q100" i="23" s="1"/>
  <c r="Q94" i="23"/>
  <c r="Q89" i="23"/>
  <c r="Q88" i="23"/>
  <c r="Q87" i="23"/>
  <c r="O86" i="23"/>
  <c r="Q86" i="23" s="1"/>
  <c r="O79" i="23"/>
  <c r="Q79" i="23" s="1"/>
  <c r="O74" i="23"/>
  <c r="Q74" i="23" s="1"/>
  <c r="O71" i="23"/>
  <c r="Q71" i="23" s="1"/>
  <c r="P55" i="23"/>
  <c r="P63" i="23" s="1"/>
  <c r="P101" i="22"/>
  <c r="O100" i="22"/>
  <c r="Q100" i="22" s="1"/>
  <c r="Q94" i="22"/>
  <c r="Q89" i="22"/>
  <c r="Q88" i="22"/>
  <c r="Q87" i="22"/>
  <c r="O86" i="22"/>
  <c r="Q86" i="22" s="1"/>
  <c r="O79" i="22"/>
  <c r="Q79" i="22" s="1"/>
  <c r="O74" i="22"/>
  <c r="Q74" i="22" s="1"/>
  <c r="O71" i="22"/>
  <c r="Q71" i="22" s="1"/>
  <c r="P55" i="22"/>
  <c r="P63" i="22" s="1"/>
  <c r="P101" i="21"/>
  <c r="O100" i="21"/>
  <c r="Q100" i="21" s="1"/>
  <c r="Q94" i="21"/>
  <c r="Q89" i="21"/>
  <c r="Q88" i="21"/>
  <c r="Q87" i="21"/>
  <c r="O86" i="21"/>
  <c r="Q86" i="21" s="1"/>
  <c r="O79" i="21"/>
  <c r="Q79" i="21" s="1"/>
  <c r="O74" i="21"/>
  <c r="Q74" i="21" s="1"/>
  <c r="O71" i="21"/>
  <c r="Q71" i="21" s="1"/>
  <c r="P55" i="21"/>
  <c r="P63" i="21" s="1"/>
  <c r="B12" i="14"/>
  <c r="B13" i="14"/>
  <c r="B14" i="14"/>
  <c r="B15" i="14"/>
  <c r="B16" i="14"/>
  <c r="B17" i="14"/>
  <c r="B18" i="14"/>
  <c r="B19" i="14"/>
  <c r="B20" i="14"/>
  <c r="B21" i="14"/>
  <c r="B22" i="14"/>
  <c r="B23" i="14"/>
  <c r="B24" i="14"/>
  <c r="B25" i="14"/>
  <c r="B11" i="14"/>
  <c r="AU26" i="14"/>
  <c r="AT26" i="14"/>
  <c r="AR26" i="14"/>
  <c r="AQ26" i="14"/>
  <c r="AO26" i="14"/>
  <c r="AN26" i="14"/>
  <c r="AL26" i="14"/>
  <c r="AK26" i="14"/>
  <c r="AI26" i="14"/>
  <c r="AH26" i="14"/>
  <c r="F12" i="14"/>
  <c r="F13" i="14"/>
  <c r="F14" i="14"/>
  <c r="F15" i="14"/>
  <c r="F16" i="14"/>
  <c r="F17" i="14"/>
  <c r="F18" i="14"/>
  <c r="F19" i="14"/>
  <c r="F20" i="14"/>
  <c r="F21" i="14"/>
  <c r="F22" i="14"/>
  <c r="F23" i="14"/>
  <c r="F24" i="14"/>
  <c r="F25" i="14"/>
  <c r="O90" i="25" l="1"/>
  <c r="AD91" i="13" s="1"/>
  <c r="I15" i="14"/>
  <c r="I24" i="14"/>
  <c r="L24" i="14" s="1"/>
  <c r="I12" i="14"/>
  <c r="I25" i="14"/>
  <c r="L25" i="14" s="1"/>
  <c r="O25" i="14" s="1"/>
  <c r="I22" i="14"/>
  <c r="L22" i="14" s="1"/>
  <c r="O22" i="14" s="1"/>
  <c r="I19" i="14"/>
  <c r="I18" i="14"/>
  <c r="L18" i="14" s="1"/>
  <c r="O18" i="14" s="1"/>
  <c r="I21" i="14"/>
  <c r="L21" i="14" s="1"/>
  <c r="I14" i="14"/>
  <c r="L14" i="14" s="1"/>
  <c r="I23" i="14"/>
  <c r="L23" i="14" s="1"/>
  <c r="I20" i="14"/>
  <c r="L20" i="14" s="1"/>
  <c r="O20" i="14" s="1"/>
  <c r="AE98" i="13"/>
  <c r="O90" i="24"/>
  <c r="AB91" i="13" s="1"/>
  <c r="AC98" i="13"/>
  <c r="Y17" i="13"/>
  <c r="Y37" i="13"/>
  <c r="Y72" i="13"/>
  <c r="Y48" i="13"/>
  <c r="Y56" i="13"/>
  <c r="Y64" i="13"/>
  <c r="Y16" i="13"/>
  <c r="Y92" i="13"/>
  <c r="X89" i="13"/>
  <c r="X78" i="13"/>
  <c r="Y34" i="13"/>
  <c r="Y31" i="13"/>
  <c r="Y15" i="13"/>
  <c r="X92" i="13"/>
  <c r="Y89" i="13"/>
  <c r="Y69" i="13"/>
  <c r="Y45" i="13"/>
  <c r="Y53" i="13"/>
  <c r="Y61" i="13"/>
  <c r="Y30" i="13"/>
  <c r="Y14" i="13"/>
  <c r="Y94" i="13"/>
  <c r="X93" i="13"/>
  <c r="Y87" i="13"/>
  <c r="Y29" i="13"/>
  <c r="Y13" i="13"/>
  <c r="X94" i="13"/>
  <c r="Y93" i="13"/>
  <c r="X87" i="13"/>
  <c r="Y39" i="13"/>
  <c r="Y66" i="13"/>
  <c r="Y50" i="13"/>
  <c r="Y58" i="13"/>
  <c r="Y28" i="13"/>
  <c r="Y12" i="13"/>
  <c r="X84" i="13"/>
  <c r="Y75" i="13"/>
  <c r="Y27" i="13"/>
  <c r="Y11" i="13"/>
  <c r="Y91" i="13"/>
  <c r="X83" i="13"/>
  <c r="X75" i="13"/>
  <c r="Y36" i="13"/>
  <c r="Y71" i="13"/>
  <c r="Y47" i="13"/>
  <c r="Y55" i="13"/>
  <c r="Y63" i="13"/>
  <c r="Y26" i="13"/>
  <c r="Y10" i="13"/>
  <c r="X88" i="13"/>
  <c r="X81" i="13"/>
  <c r="Y42" i="13"/>
  <c r="Y25" i="13"/>
  <c r="Y9" i="13"/>
  <c r="Y88" i="13"/>
  <c r="X77" i="13"/>
  <c r="Y68" i="13"/>
  <c r="Y44" i="13"/>
  <c r="Y52" i="13"/>
  <c r="Y60" i="13"/>
  <c r="Y24" i="13"/>
  <c r="Y8" i="13"/>
  <c r="Y23" i="13"/>
  <c r="Y7" i="13"/>
  <c r="Y85" i="13"/>
  <c r="Y38" i="13"/>
  <c r="Y67" i="13"/>
  <c r="Y49" i="13"/>
  <c r="Y57" i="13"/>
  <c r="Y65" i="13"/>
  <c r="Y22" i="13"/>
  <c r="Y90" i="13"/>
  <c r="X82" i="13"/>
  <c r="Y35" i="13"/>
  <c r="Y70" i="13"/>
  <c r="Y46" i="13"/>
  <c r="Y54" i="13"/>
  <c r="Y62" i="13"/>
  <c r="Y20" i="13"/>
  <c r="Y79" i="13"/>
  <c r="Y19" i="13"/>
  <c r="Y43" i="13"/>
  <c r="Y51" i="13"/>
  <c r="Y59" i="13"/>
  <c r="Y18" i="13"/>
  <c r="X90" i="13"/>
  <c r="Y21" i="13"/>
  <c r="AA92" i="13"/>
  <c r="AA34" i="13"/>
  <c r="AA31" i="13"/>
  <c r="AA15" i="13"/>
  <c r="Z92" i="13"/>
  <c r="AA43" i="13"/>
  <c r="AA51" i="13"/>
  <c r="AA59" i="13"/>
  <c r="AA30" i="13"/>
  <c r="AA14" i="13"/>
  <c r="AA94" i="13"/>
  <c r="AA87" i="13"/>
  <c r="AA29" i="13"/>
  <c r="AA13" i="13"/>
  <c r="Z94" i="13"/>
  <c r="Z87" i="13"/>
  <c r="Z84" i="13"/>
  <c r="Z78" i="13"/>
  <c r="AA37" i="13"/>
  <c r="AA72" i="13"/>
  <c r="AA48" i="13"/>
  <c r="AA56" i="13"/>
  <c r="AA64" i="13"/>
  <c r="AA28" i="13"/>
  <c r="AA12" i="13"/>
  <c r="Z89" i="13"/>
  <c r="Z83" i="13"/>
  <c r="AA75" i="13"/>
  <c r="AA27" i="13"/>
  <c r="AA11" i="13"/>
  <c r="AA89" i="13"/>
  <c r="Z81" i="13"/>
  <c r="Z75" i="13"/>
  <c r="AA69" i="13"/>
  <c r="AA45" i="13"/>
  <c r="AA53" i="13"/>
  <c r="AA61" i="13"/>
  <c r="AA26" i="13"/>
  <c r="AA10" i="13"/>
  <c r="Z93" i="13"/>
  <c r="AA42" i="13"/>
  <c r="AA25" i="13"/>
  <c r="AA9" i="13"/>
  <c r="AA93" i="13"/>
  <c r="AA39" i="13"/>
  <c r="AA66" i="13"/>
  <c r="AA50" i="13"/>
  <c r="AA58" i="13"/>
  <c r="AA24" i="13"/>
  <c r="AA8" i="13"/>
  <c r="Z77" i="13"/>
  <c r="AA23" i="13"/>
  <c r="AA7" i="13"/>
  <c r="AA91" i="13"/>
  <c r="AA36" i="13"/>
  <c r="AA71" i="13"/>
  <c r="AA47" i="13"/>
  <c r="AA55" i="13"/>
  <c r="AA63" i="13"/>
  <c r="AA22" i="13"/>
  <c r="Z88" i="13"/>
  <c r="AA85" i="13"/>
  <c r="AA67" i="13"/>
  <c r="AA21" i="13"/>
  <c r="AA88" i="13"/>
  <c r="AA68" i="13"/>
  <c r="AA44" i="13"/>
  <c r="AA52" i="13"/>
  <c r="AA60" i="13"/>
  <c r="AA20" i="13"/>
  <c r="AA79" i="13"/>
  <c r="AA38" i="13"/>
  <c r="AA49" i="13"/>
  <c r="AA57" i="13"/>
  <c r="AA65" i="13"/>
  <c r="AA18" i="13"/>
  <c r="Z90" i="13"/>
  <c r="Z82" i="13"/>
  <c r="AA17" i="13"/>
  <c r="AA90" i="13"/>
  <c r="AA35" i="13"/>
  <c r="AA70" i="13"/>
  <c r="AA46" i="13"/>
  <c r="AA54" i="13"/>
  <c r="AA62" i="13"/>
  <c r="AA16" i="13"/>
  <c r="AA19" i="13"/>
  <c r="V89" i="13"/>
  <c r="W19" i="13"/>
  <c r="W89" i="13"/>
  <c r="V78" i="13"/>
  <c r="W69" i="13"/>
  <c r="W45" i="13"/>
  <c r="W53" i="13"/>
  <c r="W61" i="13"/>
  <c r="W18" i="13"/>
  <c r="V93" i="13"/>
  <c r="W17" i="13"/>
  <c r="W93" i="13"/>
  <c r="W39" i="13"/>
  <c r="W66" i="13"/>
  <c r="W50" i="13"/>
  <c r="W58" i="13"/>
  <c r="W16" i="13"/>
  <c r="W92" i="13"/>
  <c r="W34" i="13"/>
  <c r="W31" i="13"/>
  <c r="W15" i="13"/>
  <c r="V92" i="13"/>
  <c r="W91" i="13"/>
  <c r="W36" i="13"/>
  <c r="W71" i="13"/>
  <c r="W47" i="13"/>
  <c r="W55" i="13"/>
  <c r="W63" i="13"/>
  <c r="W30" i="13"/>
  <c r="W14" i="13"/>
  <c r="W94" i="13"/>
  <c r="V88" i="13"/>
  <c r="W87" i="13"/>
  <c r="W29" i="13"/>
  <c r="W13" i="13"/>
  <c r="V94" i="13"/>
  <c r="W88" i="13"/>
  <c r="V87" i="13"/>
  <c r="W68" i="13"/>
  <c r="W44" i="13"/>
  <c r="W52" i="13"/>
  <c r="W60" i="13"/>
  <c r="W28" i="13"/>
  <c r="W12" i="13"/>
  <c r="W75" i="13"/>
  <c r="W27" i="13"/>
  <c r="W11" i="13"/>
  <c r="V84" i="13"/>
  <c r="V75" i="13"/>
  <c r="W38" i="13"/>
  <c r="W49" i="13"/>
  <c r="W57" i="13"/>
  <c r="W65" i="13"/>
  <c r="W26" i="13"/>
  <c r="W10" i="13"/>
  <c r="V90" i="13"/>
  <c r="V83" i="13"/>
  <c r="V77" i="13"/>
  <c r="W42" i="13"/>
  <c r="W25" i="13"/>
  <c r="W9" i="13"/>
  <c r="W90" i="13"/>
  <c r="V81" i="13"/>
  <c r="W35" i="13"/>
  <c r="W70" i="13"/>
  <c r="W46" i="13"/>
  <c r="W54" i="13"/>
  <c r="W62" i="13"/>
  <c r="W24" i="13"/>
  <c r="W8" i="13"/>
  <c r="W43" i="13"/>
  <c r="W51" i="13"/>
  <c r="W59" i="13"/>
  <c r="W22" i="13"/>
  <c r="W21" i="13"/>
  <c r="W79" i="13"/>
  <c r="W37" i="13"/>
  <c r="W72" i="13"/>
  <c r="W48" i="13"/>
  <c r="W56" i="13"/>
  <c r="W64" i="13"/>
  <c r="W20" i="13"/>
  <c r="W23" i="13"/>
  <c r="W7" i="13"/>
  <c r="W67" i="13"/>
  <c r="W85" i="13"/>
  <c r="V82" i="13"/>
  <c r="AC94" i="13"/>
  <c r="AB90" i="13"/>
  <c r="AC87" i="13"/>
  <c r="AB84" i="13"/>
  <c r="AB94" i="13"/>
  <c r="AC90" i="13"/>
  <c r="AB87" i="13"/>
  <c r="AB83" i="13"/>
  <c r="AC35" i="13"/>
  <c r="AC70" i="13"/>
  <c r="AC46" i="13"/>
  <c r="AC54" i="13"/>
  <c r="AC62" i="13"/>
  <c r="AC11" i="13"/>
  <c r="AC15" i="13"/>
  <c r="AC19" i="13"/>
  <c r="AC23" i="13"/>
  <c r="AC27" i="13"/>
  <c r="AC31" i="13"/>
  <c r="AB81" i="13"/>
  <c r="AC75" i="13"/>
  <c r="AB75" i="13"/>
  <c r="AC43" i="13"/>
  <c r="AC51" i="13"/>
  <c r="AC59" i="13"/>
  <c r="AB78" i="13"/>
  <c r="AC42" i="13"/>
  <c r="AC37" i="13"/>
  <c r="AC72" i="13"/>
  <c r="AC48" i="13"/>
  <c r="AC56" i="13"/>
  <c r="AC64" i="13"/>
  <c r="AC12" i="13"/>
  <c r="AC16" i="13"/>
  <c r="AC20" i="13"/>
  <c r="AC24" i="13"/>
  <c r="AC28" i="13"/>
  <c r="AC8" i="13"/>
  <c r="AB89" i="13"/>
  <c r="AC89" i="13"/>
  <c r="AB77" i="13"/>
  <c r="AC69" i="13"/>
  <c r="AC45" i="13"/>
  <c r="AC53" i="13"/>
  <c r="AC61" i="13"/>
  <c r="AB93" i="13"/>
  <c r="AC93" i="13"/>
  <c r="AC85" i="13"/>
  <c r="AC39" i="13"/>
  <c r="AC67" i="13"/>
  <c r="AC66" i="13"/>
  <c r="AC50" i="13"/>
  <c r="AC58" i="13"/>
  <c r="AC13" i="13"/>
  <c r="AC17" i="13"/>
  <c r="AC21" i="13"/>
  <c r="AC25" i="13"/>
  <c r="AC29" i="13"/>
  <c r="AC9" i="13"/>
  <c r="AC91" i="13"/>
  <c r="AC36" i="13"/>
  <c r="AC71" i="13"/>
  <c r="AC47" i="13"/>
  <c r="AC55" i="13"/>
  <c r="AC63" i="13"/>
  <c r="AC88" i="13"/>
  <c r="AC68" i="13"/>
  <c r="AC44" i="13"/>
  <c r="AC52" i="13"/>
  <c r="AC60" i="13"/>
  <c r="AC10" i="13"/>
  <c r="AC14" i="13"/>
  <c r="AC18" i="13"/>
  <c r="AC22" i="13"/>
  <c r="AC26" i="13"/>
  <c r="AC30" i="13"/>
  <c r="AC92" i="13"/>
  <c r="AC34" i="13"/>
  <c r="AC7" i="13"/>
  <c r="AB92" i="13"/>
  <c r="AB82" i="13"/>
  <c r="AC38" i="13"/>
  <c r="AC49" i="13"/>
  <c r="AC57" i="13"/>
  <c r="AC65" i="13"/>
  <c r="AB88" i="13"/>
  <c r="AC79" i="13"/>
  <c r="O90" i="21"/>
  <c r="V91" i="13" s="1"/>
  <c r="AD82" i="13"/>
  <c r="AE75" i="13"/>
  <c r="AD75" i="13"/>
  <c r="AE38" i="13"/>
  <c r="AE49" i="13"/>
  <c r="AE57" i="13"/>
  <c r="AE65" i="13"/>
  <c r="AD90" i="13"/>
  <c r="AE42" i="13"/>
  <c r="AE90" i="13"/>
  <c r="AE35" i="13"/>
  <c r="AE70" i="13"/>
  <c r="AE46" i="13"/>
  <c r="AE54" i="13"/>
  <c r="AE62" i="13"/>
  <c r="AE11" i="13"/>
  <c r="AE15" i="13"/>
  <c r="AE19" i="13"/>
  <c r="AE23" i="13"/>
  <c r="AE27" i="13"/>
  <c r="AE31" i="13"/>
  <c r="AD78" i="13"/>
  <c r="AE43" i="13"/>
  <c r="AE51" i="13"/>
  <c r="AE59" i="13"/>
  <c r="AD77" i="13"/>
  <c r="AE37" i="13"/>
  <c r="AE72" i="13"/>
  <c r="AE48" i="13"/>
  <c r="AE56" i="13"/>
  <c r="AE64" i="13"/>
  <c r="AE12" i="13"/>
  <c r="AE16" i="13"/>
  <c r="AE20" i="13"/>
  <c r="AE24" i="13"/>
  <c r="AE28" i="13"/>
  <c r="AE8" i="13"/>
  <c r="AD89" i="13"/>
  <c r="AE85" i="13"/>
  <c r="AE67" i="13"/>
  <c r="AE89" i="13"/>
  <c r="AE69" i="13"/>
  <c r="AE45" i="13"/>
  <c r="AE53" i="13"/>
  <c r="AE61" i="13"/>
  <c r="AD93" i="13"/>
  <c r="AE93" i="13"/>
  <c r="AE79" i="13"/>
  <c r="AE39" i="13"/>
  <c r="AE66" i="13"/>
  <c r="AE50" i="13"/>
  <c r="AE58" i="13"/>
  <c r="AE13" i="13"/>
  <c r="AE17" i="13"/>
  <c r="AE21" i="13"/>
  <c r="AE25" i="13"/>
  <c r="AE29" i="13"/>
  <c r="AE9" i="13"/>
  <c r="AD92" i="13"/>
  <c r="AE91" i="13"/>
  <c r="AD84" i="13"/>
  <c r="AE36" i="13"/>
  <c r="AE71" i="13"/>
  <c r="AE47" i="13"/>
  <c r="AE55" i="13"/>
  <c r="AE63" i="13"/>
  <c r="AE94" i="13"/>
  <c r="AD88" i="13"/>
  <c r="AE87" i="13"/>
  <c r="AD83" i="13"/>
  <c r="AD94" i="13"/>
  <c r="AE88" i="13"/>
  <c r="AD87" i="13"/>
  <c r="AD81" i="13"/>
  <c r="AE68" i="13"/>
  <c r="AE44" i="13"/>
  <c r="AE52" i="13"/>
  <c r="AE60" i="13"/>
  <c r="AE10" i="13"/>
  <c r="AE14" i="13"/>
  <c r="AE18" i="13"/>
  <c r="AE22" i="13"/>
  <c r="AE26" i="13"/>
  <c r="AE30" i="13"/>
  <c r="AE34" i="13"/>
  <c r="AE92" i="13"/>
  <c r="AE7" i="13"/>
  <c r="O90" i="22"/>
  <c r="X91" i="13" s="1"/>
  <c r="O90" i="23"/>
  <c r="Z91" i="13" s="1"/>
  <c r="P64" i="25"/>
  <c r="P65" i="25" s="1"/>
  <c r="P102" i="25" s="1"/>
  <c r="P104" i="25" s="1"/>
  <c r="P64" i="24"/>
  <c r="P63" i="24"/>
  <c r="P64" i="23"/>
  <c r="P65" i="23" s="1"/>
  <c r="P102" i="23" s="1"/>
  <c r="P104" i="23" s="1"/>
  <c r="P64" i="22"/>
  <c r="P65" i="22" s="1"/>
  <c r="P102" i="22" s="1"/>
  <c r="P104" i="22" s="1"/>
  <c r="P64" i="21"/>
  <c r="P65" i="21" s="1"/>
  <c r="P102" i="21" s="1"/>
  <c r="P104" i="21" s="1"/>
  <c r="L19" i="14"/>
  <c r="O19" i="14" s="1"/>
  <c r="I17" i="14"/>
  <c r="L12" i="14"/>
  <c r="I13" i="14"/>
  <c r="I16" i="14"/>
  <c r="O21" i="14" l="1"/>
  <c r="R21" i="14" s="1"/>
  <c r="O12" i="14"/>
  <c r="O14" i="14"/>
  <c r="R14" i="14" s="1"/>
  <c r="U14" i="14" s="1"/>
  <c r="L15" i="14"/>
  <c r="O15" i="14" s="1"/>
  <c r="R15" i="14" s="1"/>
  <c r="O24" i="14"/>
  <c r="O23" i="14"/>
  <c r="R23" i="14" s="1"/>
  <c r="U23" i="14" s="1"/>
  <c r="Y32" i="13"/>
  <c r="AE32" i="13"/>
  <c r="W32" i="13"/>
  <c r="AC32" i="13"/>
  <c r="AA32" i="13"/>
  <c r="AD79" i="13"/>
  <c r="AB79" i="13"/>
  <c r="AA97" i="13"/>
  <c r="W97" i="13"/>
  <c r="X79" i="13"/>
  <c r="AE97" i="13"/>
  <c r="AC40" i="13"/>
  <c r="Z79" i="13"/>
  <c r="Y97" i="13"/>
  <c r="W40" i="13"/>
  <c r="AA40" i="13"/>
  <c r="X95" i="13"/>
  <c r="V95" i="13"/>
  <c r="Z85" i="13"/>
  <c r="Z95" i="13"/>
  <c r="Y40" i="13"/>
  <c r="AC73" i="13"/>
  <c r="AE99" i="13"/>
  <c r="AE100" i="13" s="1"/>
  <c r="Y95" i="13"/>
  <c r="AA95" i="13"/>
  <c r="AB95" i="13"/>
  <c r="V85" i="13"/>
  <c r="W95" i="13"/>
  <c r="AA73" i="13"/>
  <c r="Y73" i="13"/>
  <c r="W99" i="13"/>
  <c r="W100" i="13" s="1"/>
  <c r="AB85" i="13"/>
  <c r="X85" i="13"/>
  <c r="AA99" i="13"/>
  <c r="AA100" i="13" s="1"/>
  <c r="AE95" i="13"/>
  <c r="AC95" i="13"/>
  <c r="W73" i="13"/>
  <c r="AD85" i="13"/>
  <c r="AD95" i="13"/>
  <c r="AE73" i="13"/>
  <c r="AE40" i="13"/>
  <c r="V79" i="13"/>
  <c r="Y99" i="13"/>
  <c r="Y100" i="13" s="1"/>
  <c r="R18" i="14"/>
  <c r="U18" i="14" s="1"/>
  <c r="P65" i="24"/>
  <c r="P102" i="24" s="1"/>
  <c r="R25" i="14"/>
  <c r="U25" i="14" s="1"/>
  <c r="R22" i="14"/>
  <c r="U22" i="14" s="1"/>
  <c r="L17" i="14"/>
  <c r="O17" i="14" s="1"/>
  <c r="R19" i="14"/>
  <c r="L13" i="14"/>
  <c r="O13" i="14" s="1"/>
  <c r="L16" i="14"/>
  <c r="O16" i="14" s="1"/>
  <c r="U21" i="14" l="1"/>
  <c r="X21" i="14" s="1"/>
  <c r="R24" i="14"/>
  <c r="P104" i="24"/>
  <c r="AC99" i="13" s="1"/>
  <c r="AC100" i="13" s="1"/>
  <c r="AC97" i="13"/>
  <c r="X18" i="14"/>
  <c r="AA18" i="14" s="1"/>
  <c r="AD18" i="14" s="1"/>
  <c r="X22" i="14"/>
  <c r="AA22" i="14" s="1"/>
  <c r="U19" i="14"/>
  <c r="X19" i="14" s="1"/>
  <c r="R17" i="14"/>
  <c r="R12" i="14"/>
  <c r="U15" i="14"/>
  <c r="X15" i="14" s="1"/>
  <c r="X14" i="14"/>
  <c r="AA14" i="14" s="1"/>
  <c r="X23" i="14"/>
  <c r="R20" i="14"/>
  <c r="X25" i="14"/>
  <c r="O39" i="1" l="1"/>
  <c r="U24" i="14"/>
  <c r="X24" i="14" s="1"/>
  <c r="AA21" i="14"/>
  <c r="AD21" i="14" s="1"/>
  <c r="AG21" i="14" s="1"/>
  <c r="AA15" i="14"/>
  <c r="AD15" i="14" s="1"/>
  <c r="AA25" i="14"/>
  <c r="AG18" i="14"/>
  <c r="AJ18" i="14" s="1"/>
  <c r="U12" i="14"/>
  <c r="U17" i="14"/>
  <c r="X17" i="14" s="1"/>
  <c r="R13" i="14"/>
  <c r="AA19" i="14"/>
  <c r="AA23" i="14"/>
  <c r="AD14" i="14"/>
  <c r="AG14" i="14" s="1"/>
  <c r="AD22" i="14"/>
  <c r="U20" i="14"/>
  <c r="R16" i="14"/>
  <c r="U16" i="14" s="1"/>
  <c r="X16" i="14" s="1"/>
  <c r="AA16" i="14" s="1"/>
  <c r="O41" i="1" l="1"/>
  <c r="AA24" i="14"/>
  <c r="AD24" i="14" s="1"/>
  <c r="AJ21" i="14"/>
  <c r="AM21" i="14" s="1"/>
  <c r="AP21" i="14" s="1"/>
  <c r="AJ14" i="14"/>
  <c r="AM14" i="14" s="1"/>
  <c r="AA17" i="14"/>
  <c r="AD17" i="14" s="1"/>
  <c r="U13" i="14"/>
  <c r="AD16" i="14"/>
  <c r="AG16" i="14" s="1"/>
  <c r="AD25" i="14"/>
  <c r="AG25" i="14" s="1"/>
  <c r="AD23" i="14"/>
  <c r="AG23" i="14" s="1"/>
  <c r="AG22" i="14"/>
  <c r="AG15" i="14"/>
  <c r="AJ15" i="14" s="1"/>
  <c r="X20" i="14"/>
  <c r="AA20" i="14" s="1"/>
  <c r="AD19" i="14"/>
  <c r="AG19" i="14" s="1"/>
  <c r="AM18" i="14"/>
  <c r="AP18" i="14" s="1"/>
  <c r="X12" i="14"/>
  <c r="O43" i="1" l="1"/>
  <c r="AG24" i="14"/>
  <c r="AJ24" i="14" s="1"/>
  <c r="AS21" i="14"/>
  <c r="AV21" i="14" s="1"/>
  <c r="C21" i="14" s="1"/>
  <c r="AJ23" i="14"/>
  <c r="AM23" i="14" s="1"/>
  <c r="AP23" i="14" s="1"/>
  <c r="AJ19" i="14"/>
  <c r="AM19" i="14" s="1"/>
  <c r="AP19" i="14" s="1"/>
  <c r="AS19" i="14" s="1"/>
  <c r="AM15" i="14"/>
  <c r="AG17" i="14"/>
  <c r="AJ17" i="14" s="1"/>
  <c r="AJ22" i="14"/>
  <c r="AA12" i="14"/>
  <c r="AD20" i="14"/>
  <c r="AJ16" i="14"/>
  <c r="AM16" i="14" s="1"/>
  <c r="AS18" i="14"/>
  <c r="AV18" i="14" s="1"/>
  <c r="AP14" i="14"/>
  <c r="AS14" i="14" s="1"/>
  <c r="AV14" i="14" s="1"/>
  <c r="X13" i="14"/>
  <c r="AA13" i="14" s="1"/>
  <c r="AJ25" i="14"/>
  <c r="AM25" i="14" s="1"/>
  <c r="O45" i="1" l="1"/>
  <c r="AM24" i="14"/>
  <c r="AP24" i="14" s="1"/>
  <c r="AS24" i="14" s="1"/>
  <c r="AP15" i="14"/>
  <c r="AS15" i="14" s="1"/>
  <c r="AV15" i="14" s="1"/>
  <c r="AP16" i="14"/>
  <c r="AS16" i="14" s="1"/>
  <c r="AV16" i="14" s="1"/>
  <c r="AG20" i="14"/>
  <c r="AJ20" i="14" s="1"/>
  <c r="C18" i="14"/>
  <c r="AS23" i="14"/>
  <c r="AV23" i="14" s="1"/>
  <c r="AD13" i="14"/>
  <c r="AV19" i="14"/>
  <c r="C19" i="14" s="1"/>
  <c r="AD12" i="14"/>
  <c r="AM17" i="14"/>
  <c r="AP17" i="14" s="1"/>
  <c r="AP25" i="14"/>
  <c r="AS25" i="14" s="1"/>
  <c r="AV25" i="14" s="1"/>
  <c r="AM22" i="14"/>
  <c r="C14" i="14"/>
  <c r="O47" i="1" l="1"/>
  <c r="AV24" i="14"/>
  <c r="C24" i="14" s="1"/>
  <c r="C15" i="14"/>
  <c r="C16" i="14"/>
  <c r="AS17" i="14"/>
  <c r="AV17" i="14" s="1"/>
  <c r="C17" i="14" s="1"/>
  <c r="AP22" i="14"/>
  <c r="C25" i="14"/>
  <c r="AG13" i="14"/>
  <c r="AJ13" i="14" s="1"/>
  <c r="C23" i="14"/>
  <c r="AG12" i="14"/>
  <c r="AJ12" i="14" s="1"/>
  <c r="AM20" i="14"/>
  <c r="AP20" i="14" s="1"/>
  <c r="O49" i="1" l="1"/>
  <c r="AM12" i="14"/>
  <c r="AP12" i="14" s="1"/>
  <c r="AS12" i="14" s="1"/>
  <c r="AM13" i="14"/>
  <c r="AP13" i="14" s="1"/>
  <c r="AS22" i="14"/>
  <c r="AV22" i="14" s="1"/>
  <c r="AS20" i="14"/>
  <c r="AV20" i="14" s="1"/>
  <c r="O51" i="1" l="1"/>
  <c r="AV12" i="14"/>
  <c r="C12" i="14" s="1"/>
  <c r="C22" i="14"/>
  <c r="AS13" i="14"/>
  <c r="AV13" i="14" s="1"/>
  <c r="C13" i="14" s="1"/>
  <c r="C20" i="14"/>
  <c r="O53" i="1" l="1"/>
  <c r="P55" i="20"/>
  <c r="P55" i="19"/>
  <c r="P55" i="18"/>
  <c r="P55" i="17"/>
  <c r="P55" i="16"/>
  <c r="P55" i="11"/>
  <c r="P55" i="10"/>
  <c r="P55" i="9"/>
  <c r="P55" i="8"/>
  <c r="P55" i="1"/>
  <c r="Q51" i="1"/>
  <c r="Q43" i="1"/>
  <c r="Q41" i="1"/>
  <c r="O38" i="1"/>
  <c r="Q38" i="1" s="1"/>
  <c r="O37" i="1"/>
  <c r="O36" i="1"/>
  <c r="Q36" i="1" s="1"/>
  <c r="O35" i="1"/>
  <c r="O34" i="1"/>
  <c r="Q34" i="1" s="1"/>
  <c r="O33" i="1"/>
  <c r="O32" i="1"/>
  <c r="Q32" i="1" s="1"/>
  <c r="O31" i="1"/>
  <c r="O30" i="1"/>
  <c r="Q30" i="1" s="1"/>
  <c r="O29" i="1"/>
  <c r="O28" i="1"/>
  <c r="Q28" i="1" s="1"/>
  <c r="O27" i="1"/>
  <c r="O26" i="1"/>
  <c r="Q26" i="1" s="1"/>
  <c r="O25" i="1"/>
  <c r="O54" i="1" l="1"/>
  <c r="Q54" i="1" s="1"/>
  <c r="O52" i="1"/>
  <c r="Q52" i="1" s="1"/>
  <c r="O50" i="1"/>
  <c r="Q50" i="1" s="1"/>
  <c r="O48" i="1"/>
  <c r="R47" i="1" s="1"/>
  <c r="O46" i="1"/>
  <c r="Q46" i="1" s="1"/>
  <c r="O44" i="1"/>
  <c r="Q44" i="1" s="1"/>
  <c r="O42" i="1"/>
  <c r="Q42" i="1" s="1"/>
  <c r="O40" i="1"/>
  <c r="R39" i="1" s="1"/>
  <c r="R37" i="1"/>
  <c r="R27" i="1"/>
  <c r="R29" i="1"/>
  <c r="R35" i="1"/>
  <c r="Q47" i="1"/>
  <c r="Q45" i="1"/>
  <c r="Q49" i="1"/>
  <c r="Q53" i="1"/>
  <c r="Q37" i="1"/>
  <c r="Q39" i="1"/>
  <c r="R33" i="1"/>
  <c r="Q35" i="1"/>
  <c r="R31" i="1"/>
  <c r="Q33" i="1"/>
  <c r="Q31" i="1"/>
  <c r="Q29" i="1"/>
  <c r="R25" i="1"/>
  <c r="Q27" i="1"/>
  <c r="Q25" i="1"/>
  <c r="O93" i="8"/>
  <c r="O93" i="9"/>
  <c r="O93" i="10"/>
  <c r="O93" i="11"/>
  <c r="O93" i="16"/>
  <c r="O93" i="17"/>
  <c r="O93" i="18"/>
  <c r="O93" i="19"/>
  <c r="O93" i="20"/>
  <c r="R45" i="1" l="1"/>
  <c r="R43" i="1"/>
  <c r="Q40" i="1"/>
  <c r="Q48" i="1"/>
  <c r="R53" i="1"/>
  <c r="R51" i="1"/>
  <c r="R49" i="1"/>
  <c r="R41" i="1"/>
  <c r="O100" i="20"/>
  <c r="O100" i="19"/>
  <c r="O100" i="18"/>
  <c r="O100" i="17"/>
  <c r="O100" i="16"/>
  <c r="O100" i="11"/>
  <c r="O100" i="10"/>
  <c r="O100" i="9"/>
  <c r="O100" i="8"/>
  <c r="O86" i="20"/>
  <c r="O86" i="19"/>
  <c r="O86" i="18"/>
  <c r="O86" i="17"/>
  <c r="O86" i="16"/>
  <c r="O86" i="11"/>
  <c r="O86" i="10"/>
  <c r="O86" i="9"/>
  <c r="O86" i="8"/>
  <c r="O79" i="20"/>
  <c r="O79" i="19"/>
  <c r="O79" i="18"/>
  <c r="O79" i="17"/>
  <c r="O79" i="16"/>
  <c r="O79" i="11"/>
  <c r="O79" i="10"/>
  <c r="O79" i="9"/>
  <c r="O79" i="8"/>
  <c r="O74" i="20"/>
  <c r="O74" i="19"/>
  <c r="O74" i="18"/>
  <c r="O74" i="17"/>
  <c r="O74" i="16"/>
  <c r="O74" i="11"/>
  <c r="O74" i="10"/>
  <c r="O74" i="9"/>
  <c r="O74" i="8"/>
  <c r="O71" i="20"/>
  <c r="O71" i="19"/>
  <c r="O71" i="18"/>
  <c r="O71" i="17"/>
  <c r="O71" i="16"/>
  <c r="O71" i="11"/>
  <c r="O71" i="10"/>
  <c r="O71" i="9"/>
  <c r="O71" i="8"/>
  <c r="N57" i="12" l="1"/>
  <c r="N61" i="12"/>
  <c r="N60" i="12"/>
  <c r="N62" i="12"/>
  <c r="N59" i="12"/>
  <c r="N58" i="12"/>
  <c r="M3" i="12"/>
  <c r="N62" i="20"/>
  <c r="N61" i="20"/>
  <c r="N60" i="20"/>
  <c r="N59" i="20"/>
  <c r="N58" i="20"/>
  <c r="N57" i="20"/>
  <c r="L55" i="20"/>
  <c r="M3" i="20"/>
  <c r="H3" i="20"/>
  <c r="P101" i="20"/>
  <c r="Q94" i="20"/>
  <c r="Q93" i="20"/>
  <c r="Q89" i="20"/>
  <c r="Q88" i="20"/>
  <c r="Q87" i="20"/>
  <c r="Q79" i="20"/>
  <c r="Q74" i="20"/>
  <c r="Q71" i="20"/>
  <c r="N62" i="19"/>
  <c r="N61" i="19"/>
  <c r="N60" i="19"/>
  <c r="N59" i="19"/>
  <c r="N58" i="19"/>
  <c r="N57" i="19"/>
  <c r="L55" i="19"/>
  <c r="M3" i="19"/>
  <c r="H3" i="19"/>
  <c r="P101" i="19"/>
  <c r="Q94" i="19"/>
  <c r="Q89" i="19"/>
  <c r="Q88" i="19"/>
  <c r="Q87" i="19"/>
  <c r="Q79" i="19"/>
  <c r="Q74" i="19"/>
  <c r="Q71" i="19"/>
  <c r="N62" i="18"/>
  <c r="N61" i="18"/>
  <c r="N60" i="18"/>
  <c r="N59" i="18"/>
  <c r="N58" i="18"/>
  <c r="N57" i="18"/>
  <c r="L55" i="18"/>
  <c r="H3" i="18"/>
  <c r="M3" i="18"/>
  <c r="P101" i="18"/>
  <c r="Q94" i="18"/>
  <c r="Q93" i="18"/>
  <c r="Q89" i="18"/>
  <c r="Q88" i="18"/>
  <c r="Q87" i="18"/>
  <c r="Q79" i="18"/>
  <c r="Q74" i="18"/>
  <c r="Q71" i="18"/>
  <c r="B4" i="14"/>
  <c r="B5" i="14"/>
  <c r="B6" i="14"/>
  <c r="AB26" i="14"/>
  <c r="AC26" i="14"/>
  <c r="AE26" i="14"/>
  <c r="AF26" i="14"/>
  <c r="Y26" i="14"/>
  <c r="Z26" i="14"/>
  <c r="V26" i="14"/>
  <c r="W26" i="14"/>
  <c r="T26" i="14"/>
  <c r="S26" i="14"/>
  <c r="B26" i="14"/>
  <c r="N62" i="17"/>
  <c r="N61" i="17"/>
  <c r="N60" i="17"/>
  <c r="N59" i="17"/>
  <c r="N58" i="17"/>
  <c r="N57" i="17"/>
  <c r="L55" i="17"/>
  <c r="M3" i="17"/>
  <c r="H3" i="17"/>
  <c r="M3" i="16"/>
  <c r="H3" i="16"/>
  <c r="P101" i="17"/>
  <c r="Q94" i="17"/>
  <c r="Q89" i="17"/>
  <c r="Q88" i="17"/>
  <c r="Q87" i="17"/>
  <c r="Q79" i="17"/>
  <c r="Q74" i="17"/>
  <c r="Q71" i="17"/>
  <c r="P63" i="17"/>
  <c r="N62" i="16"/>
  <c r="N61" i="16"/>
  <c r="N60" i="16"/>
  <c r="N59" i="16"/>
  <c r="N58" i="16"/>
  <c r="N57" i="16"/>
  <c r="L55" i="16"/>
  <c r="C47" i="7"/>
  <c r="C46" i="7"/>
  <c r="C45" i="7"/>
  <c r="P92" i="13" s="1"/>
  <c r="C44" i="7"/>
  <c r="C43" i="7"/>
  <c r="B47" i="7"/>
  <c r="B46" i="7"/>
  <c r="B45" i="7"/>
  <c r="B44" i="7"/>
  <c r="B43" i="7"/>
  <c r="Q52" i="13" l="1"/>
  <c r="Q20" i="13"/>
  <c r="Q43" i="13"/>
  <c r="Q19" i="13"/>
  <c r="Q66" i="13"/>
  <c r="Q42" i="13"/>
  <c r="Q18" i="13"/>
  <c r="Q65" i="13"/>
  <c r="Q17" i="13"/>
  <c r="Q64" i="13"/>
  <c r="Q63" i="13"/>
  <c r="Q31" i="13"/>
  <c r="Q62" i="13"/>
  <c r="Q30" i="13"/>
  <c r="Q61" i="13"/>
  <c r="Q29" i="13"/>
  <c r="Q60" i="13"/>
  <c r="Q51" i="13"/>
  <c r="Q28" i="13"/>
  <c r="Q59" i="13"/>
  <c r="Q27" i="13"/>
  <c r="Q58" i="13"/>
  <c r="Q49" i="13"/>
  <c r="Q26" i="13"/>
  <c r="Q57" i="13"/>
  <c r="Q48" i="13"/>
  <c r="Q55" i="13"/>
  <c r="Q46" i="13"/>
  <c r="Q54" i="13"/>
  <c r="Q45" i="13"/>
  <c r="Q22" i="13"/>
  <c r="Q53" i="13"/>
  <c r="Q44" i="13"/>
  <c r="Q47" i="13"/>
  <c r="Q56" i="13"/>
  <c r="Q25" i="13"/>
  <c r="Q24" i="13"/>
  <c r="Q23" i="13"/>
  <c r="Q21" i="13"/>
  <c r="L92" i="13"/>
  <c r="M64" i="13"/>
  <c r="M47" i="13"/>
  <c r="M18" i="13"/>
  <c r="M63" i="13"/>
  <c r="M46" i="13"/>
  <c r="M17" i="13"/>
  <c r="M62" i="13"/>
  <c r="M45" i="13"/>
  <c r="M61" i="13"/>
  <c r="M44" i="13"/>
  <c r="M31" i="13"/>
  <c r="M60" i="13"/>
  <c r="M43" i="13"/>
  <c r="M30" i="13"/>
  <c r="M59" i="13"/>
  <c r="M42" i="13"/>
  <c r="M29" i="13"/>
  <c r="M58" i="13"/>
  <c r="M57" i="13"/>
  <c r="M27" i="13"/>
  <c r="M56" i="13"/>
  <c r="M26" i="13"/>
  <c r="M55" i="13"/>
  <c r="M25" i="13"/>
  <c r="M54" i="13"/>
  <c r="M24" i="13"/>
  <c r="M53" i="13"/>
  <c r="M50" i="13"/>
  <c r="M66" i="13"/>
  <c r="M49" i="13"/>
  <c r="M65" i="13"/>
  <c r="M28" i="13"/>
  <c r="M23" i="13"/>
  <c r="M22" i="13"/>
  <c r="M21" i="13"/>
  <c r="M20" i="13"/>
  <c r="M51" i="13"/>
  <c r="M19" i="13"/>
  <c r="M48" i="13"/>
  <c r="M52" i="13"/>
  <c r="O66" i="13"/>
  <c r="O44" i="13"/>
  <c r="O19" i="13"/>
  <c r="O65" i="13"/>
  <c r="O18" i="13"/>
  <c r="O64" i="13"/>
  <c r="O17" i="13"/>
  <c r="O63" i="13"/>
  <c r="O51" i="13"/>
  <c r="O62" i="13"/>
  <c r="O50" i="13"/>
  <c r="O31" i="13"/>
  <c r="O61" i="13"/>
  <c r="O49" i="13"/>
  <c r="O30" i="13"/>
  <c r="O60" i="13"/>
  <c r="O48" i="13"/>
  <c r="O59" i="13"/>
  <c r="O47" i="13"/>
  <c r="O28" i="13"/>
  <c r="O58" i="13"/>
  <c r="O46" i="13"/>
  <c r="O27" i="13"/>
  <c r="O57" i="13"/>
  <c r="O45" i="13"/>
  <c r="O26" i="13"/>
  <c r="O56" i="13"/>
  <c r="O43" i="13"/>
  <c r="O25" i="13"/>
  <c r="O55" i="13"/>
  <c r="O42" i="13"/>
  <c r="O53" i="13"/>
  <c r="O52" i="13"/>
  <c r="O21" i="13"/>
  <c r="O23" i="13"/>
  <c r="O22" i="13"/>
  <c r="O20" i="13"/>
  <c r="O54" i="13"/>
  <c r="O29" i="13"/>
  <c r="O24" i="13"/>
  <c r="U56" i="13"/>
  <c r="U22" i="13"/>
  <c r="U55" i="13"/>
  <c r="U21" i="13"/>
  <c r="U54" i="13"/>
  <c r="U20" i="13"/>
  <c r="U53" i="13"/>
  <c r="U19" i="13"/>
  <c r="U52" i="13"/>
  <c r="U51" i="13"/>
  <c r="U18" i="13"/>
  <c r="U50" i="13"/>
  <c r="U17" i="13"/>
  <c r="U66" i="13"/>
  <c r="U49" i="13"/>
  <c r="U65" i="13"/>
  <c r="U48" i="13"/>
  <c r="U31" i="13"/>
  <c r="U64" i="13"/>
  <c r="U47" i="13"/>
  <c r="U30" i="13"/>
  <c r="U63" i="13"/>
  <c r="U46" i="13"/>
  <c r="U29" i="13"/>
  <c r="U62" i="13"/>
  <c r="U45" i="13"/>
  <c r="U28" i="13"/>
  <c r="U61" i="13"/>
  <c r="U44" i="13"/>
  <c r="U59" i="13"/>
  <c r="U42" i="13"/>
  <c r="U25" i="13"/>
  <c r="U58" i="13"/>
  <c r="U24" i="13"/>
  <c r="U57" i="13"/>
  <c r="U27" i="13"/>
  <c r="U60" i="13"/>
  <c r="U26" i="13"/>
  <c r="U23" i="13"/>
  <c r="U43" i="13"/>
  <c r="R87" i="13"/>
  <c r="S54" i="13"/>
  <c r="S49" i="13"/>
  <c r="S21" i="13"/>
  <c r="S53" i="13"/>
  <c r="S48" i="13"/>
  <c r="S20" i="13"/>
  <c r="S52" i="13"/>
  <c r="S46" i="13"/>
  <c r="S19" i="13"/>
  <c r="S47" i="13"/>
  <c r="S18" i="13"/>
  <c r="S66" i="13"/>
  <c r="S45" i="13"/>
  <c r="S17" i="13"/>
  <c r="S65" i="13"/>
  <c r="S44" i="13"/>
  <c r="S64" i="13"/>
  <c r="S43" i="13"/>
  <c r="S31" i="13"/>
  <c r="S63" i="13"/>
  <c r="S42" i="13"/>
  <c r="S30" i="13"/>
  <c r="S62" i="13"/>
  <c r="S29" i="13"/>
  <c r="S61" i="13"/>
  <c r="Q50" i="13"/>
  <c r="S28" i="13"/>
  <c r="S60" i="13"/>
  <c r="S27" i="13"/>
  <c r="S59" i="13"/>
  <c r="S57" i="13"/>
  <c r="S56" i="13"/>
  <c r="S51" i="13"/>
  <c r="S23" i="13"/>
  <c r="S55" i="13"/>
  <c r="S50" i="13"/>
  <c r="S58" i="13"/>
  <c r="S26" i="13"/>
  <c r="S25" i="13"/>
  <c r="S24" i="13"/>
  <c r="S22" i="13"/>
  <c r="O101" i="24"/>
  <c r="Q90" i="24"/>
  <c r="Q101" i="24" s="1"/>
  <c r="O101" i="22"/>
  <c r="Q90" i="22"/>
  <c r="Q101" i="22" s="1"/>
  <c r="S71" i="13"/>
  <c r="S72" i="13"/>
  <c r="Q70" i="13"/>
  <c r="Q71" i="13"/>
  <c r="Q72" i="13"/>
  <c r="R94" i="13"/>
  <c r="Q98" i="13"/>
  <c r="T87" i="13"/>
  <c r="M68" i="13"/>
  <c r="O72" i="13"/>
  <c r="M70" i="13"/>
  <c r="S98" i="13"/>
  <c r="M69" i="13"/>
  <c r="M71" i="13"/>
  <c r="U72" i="13"/>
  <c r="M72" i="13"/>
  <c r="O98" i="13"/>
  <c r="S69" i="13"/>
  <c r="Q69" i="13"/>
  <c r="S70" i="13"/>
  <c r="T92" i="13"/>
  <c r="T94" i="13"/>
  <c r="U71" i="13"/>
  <c r="U98" i="13"/>
  <c r="O90" i="18"/>
  <c r="P91" i="13" s="1"/>
  <c r="Q90" i="13"/>
  <c r="Q91" i="13"/>
  <c r="Q87" i="13"/>
  <c r="Q93" i="13"/>
  <c r="P88" i="13"/>
  <c r="Q92" i="13"/>
  <c r="Q88" i="13"/>
  <c r="P93" i="13"/>
  <c r="Q94" i="13"/>
  <c r="Q89" i="13"/>
  <c r="P89" i="13"/>
  <c r="P90" i="13"/>
  <c r="P75" i="13"/>
  <c r="P82" i="13"/>
  <c r="Q85" i="13"/>
  <c r="P77" i="13"/>
  <c r="P78" i="13"/>
  <c r="P81" i="13"/>
  <c r="Q75" i="13"/>
  <c r="P84" i="13"/>
  <c r="P83" i="13"/>
  <c r="Q79" i="13"/>
  <c r="Q37" i="13"/>
  <c r="Q10" i="13"/>
  <c r="Q9" i="13"/>
  <c r="Q8" i="13"/>
  <c r="Q7" i="13"/>
  <c r="Q13" i="13"/>
  <c r="Q38" i="13"/>
  <c r="Q39" i="13"/>
  <c r="Q34" i="13"/>
  <c r="Q11" i="13"/>
  <c r="Q35" i="13"/>
  <c r="Q16" i="13"/>
  <c r="Q15" i="13"/>
  <c r="Q14" i="13"/>
  <c r="Q12" i="13"/>
  <c r="Q36" i="13"/>
  <c r="O67" i="13"/>
  <c r="O68" i="13"/>
  <c r="U67" i="13"/>
  <c r="O90" i="16"/>
  <c r="L91" i="13" s="1"/>
  <c r="L89" i="13"/>
  <c r="M89" i="13"/>
  <c r="L90" i="13"/>
  <c r="M90" i="13"/>
  <c r="M92" i="13"/>
  <c r="L93" i="13"/>
  <c r="M93" i="13"/>
  <c r="M87" i="13"/>
  <c r="M88" i="13"/>
  <c r="M91" i="13"/>
  <c r="L88" i="13"/>
  <c r="M94" i="13"/>
  <c r="M85" i="13"/>
  <c r="L82" i="13"/>
  <c r="L75" i="13"/>
  <c r="L78" i="13"/>
  <c r="L77" i="13"/>
  <c r="M75" i="13"/>
  <c r="M79" i="13"/>
  <c r="L84" i="13"/>
  <c r="L83" i="13"/>
  <c r="L81" i="13"/>
  <c r="M14" i="13"/>
  <c r="M13" i="13"/>
  <c r="M10" i="13"/>
  <c r="M9" i="13"/>
  <c r="M37" i="13"/>
  <c r="M12" i="13"/>
  <c r="M7" i="13"/>
  <c r="M11" i="13"/>
  <c r="M8" i="13"/>
  <c r="M16" i="13"/>
  <c r="M15" i="13"/>
  <c r="M38" i="13"/>
  <c r="M34" i="13"/>
  <c r="M36" i="13"/>
  <c r="M39" i="13"/>
  <c r="M35" i="13"/>
  <c r="O90" i="13"/>
  <c r="O92" i="13"/>
  <c r="O94" i="13"/>
  <c r="O88" i="13"/>
  <c r="O93" i="13"/>
  <c r="O91" i="13"/>
  <c r="O87" i="13"/>
  <c r="N89" i="13"/>
  <c r="O89" i="13"/>
  <c r="N93" i="13"/>
  <c r="N88" i="13"/>
  <c r="N90" i="13"/>
  <c r="N82" i="13"/>
  <c r="O75" i="13"/>
  <c r="N78" i="13"/>
  <c r="N77" i="13"/>
  <c r="N84" i="13"/>
  <c r="O79" i="13"/>
  <c r="N75" i="13"/>
  <c r="O85" i="13"/>
  <c r="N81" i="13"/>
  <c r="N83" i="13"/>
  <c r="O14" i="13"/>
  <c r="O12" i="13"/>
  <c r="O34" i="13"/>
  <c r="O38" i="13"/>
  <c r="O36" i="13"/>
  <c r="O15" i="13"/>
  <c r="O9" i="13"/>
  <c r="O7" i="13"/>
  <c r="O37" i="13"/>
  <c r="O10" i="13"/>
  <c r="O35" i="13"/>
  <c r="O16" i="13"/>
  <c r="O39" i="13"/>
  <c r="O8" i="13"/>
  <c r="O13" i="13"/>
  <c r="O11" i="13"/>
  <c r="O69" i="13"/>
  <c r="U68" i="13"/>
  <c r="O90" i="19"/>
  <c r="R91" i="13" s="1"/>
  <c r="S93" i="13"/>
  <c r="R88" i="13"/>
  <c r="S87" i="13"/>
  <c r="S92" i="13"/>
  <c r="S89" i="13"/>
  <c r="R93" i="13"/>
  <c r="R89" i="13"/>
  <c r="R90" i="13"/>
  <c r="S94" i="13"/>
  <c r="S88" i="13"/>
  <c r="S90" i="13"/>
  <c r="S91" i="13"/>
  <c r="R78" i="13"/>
  <c r="R77" i="13"/>
  <c r="R81" i="13"/>
  <c r="R84" i="13"/>
  <c r="R83" i="13"/>
  <c r="S85" i="13"/>
  <c r="R75" i="13"/>
  <c r="R82" i="13"/>
  <c r="S75" i="13"/>
  <c r="S79" i="13"/>
  <c r="S16" i="13"/>
  <c r="S15" i="13"/>
  <c r="S13" i="13"/>
  <c r="S12" i="13"/>
  <c r="S10" i="13"/>
  <c r="S37" i="13"/>
  <c r="S39" i="13"/>
  <c r="S14" i="13"/>
  <c r="S8" i="13"/>
  <c r="S36" i="13"/>
  <c r="S11" i="13"/>
  <c r="S7" i="13"/>
  <c r="S38" i="13"/>
  <c r="S9" i="13"/>
  <c r="S35" i="13"/>
  <c r="S34" i="13"/>
  <c r="Q67" i="13"/>
  <c r="S67" i="13"/>
  <c r="U69" i="13"/>
  <c r="O90" i="20"/>
  <c r="T91" i="13" s="1"/>
  <c r="T89" i="13"/>
  <c r="U87" i="13"/>
  <c r="U90" i="13"/>
  <c r="U92" i="13"/>
  <c r="T90" i="13"/>
  <c r="U88" i="13"/>
  <c r="T93" i="13"/>
  <c r="U89" i="13"/>
  <c r="U94" i="13"/>
  <c r="U91" i="13"/>
  <c r="U93" i="13"/>
  <c r="T88" i="13"/>
  <c r="U85" i="13"/>
  <c r="T81" i="13"/>
  <c r="T83" i="13"/>
  <c r="U79" i="13"/>
  <c r="U75" i="13"/>
  <c r="T84" i="13"/>
  <c r="T82" i="13"/>
  <c r="T78" i="13"/>
  <c r="T75" i="13"/>
  <c r="T77" i="13"/>
  <c r="U38" i="13"/>
  <c r="U16" i="13"/>
  <c r="U11" i="13"/>
  <c r="U13" i="13"/>
  <c r="U8" i="13"/>
  <c r="U35" i="13"/>
  <c r="U36" i="13"/>
  <c r="U34" i="13"/>
  <c r="U37" i="13"/>
  <c r="U12" i="13"/>
  <c r="U14" i="13"/>
  <c r="U9" i="13"/>
  <c r="U39" i="13"/>
  <c r="U15" i="13"/>
  <c r="U10" i="13"/>
  <c r="U7" i="13"/>
  <c r="O70" i="13"/>
  <c r="M67" i="13"/>
  <c r="O71" i="13"/>
  <c r="Q68" i="13"/>
  <c r="S68" i="13"/>
  <c r="U70" i="13"/>
  <c r="Q100" i="20"/>
  <c r="Q100" i="19"/>
  <c r="Q100" i="18"/>
  <c r="P94" i="13"/>
  <c r="Q100" i="17"/>
  <c r="N94" i="13"/>
  <c r="Q86" i="20"/>
  <c r="Q86" i="19"/>
  <c r="Q86" i="18"/>
  <c r="P87" i="13"/>
  <c r="Q86" i="17"/>
  <c r="N87" i="13"/>
  <c r="Q93" i="19"/>
  <c r="R92" i="13"/>
  <c r="Q93" i="17"/>
  <c r="N92" i="13"/>
  <c r="P64" i="20"/>
  <c r="P64" i="19"/>
  <c r="P63" i="20"/>
  <c r="P63" i="19"/>
  <c r="P64" i="18"/>
  <c r="O90" i="17"/>
  <c r="N91" i="13" s="1"/>
  <c r="P63" i="18"/>
  <c r="P64" i="17"/>
  <c r="P65" i="17" s="1"/>
  <c r="P102" i="17" s="1"/>
  <c r="G25" i="7"/>
  <c r="G22" i="7"/>
  <c r="G23" i="7"/>
  <c r="G24" i="7"/>
  <c r="G26" i="7"/>
  <c r="M98" i="13"/>
  <c r="P101" i="16"/>
  <c r="L94" i="13"/>
  <c r="Q94" i="16"/>
  <c r="Q93" i="16"/>
  <c r="Q89" i="16"/>
  <c r="Q88" i="16"/>
  <c r="Q87" i="16"/>
  <c r="L87" i="13"/>
  <c r="Q79" i="16"/>
  <c r="Q74" i="16"/>
  <c r="Q71" i="16"/>
  <c r="O32" i="13" l="1"/>
  <c r="M32" i="13"/>
  <c r="S32" i="13"/>
  <c r="U32" i="13"/>
  <c r="Q32" i="13"/>
  <c r="R79" i="13"/>
  <c r="T79" i="13"/>
  <c r="O101" i="25"/>
  <c r="Q90" i="25"/>
  <c r="Q101" i="25" s="1"/>
  <c r="Q90" i="23"/>
  <c r="Q101" i="23" s="1"/>
  <c r="O101" i="23"/>
  <c r="O101" i="21"/>
  <c r="Q90" i="21"/>
  <c r="Q101" i="21" s="1"/>
  <c r="N79" i="13"/>
  <c r="O101" i="18"/>
  <c r="Q90" i="18"/>
  <c r="Q101" i="18" s="1"/>
  <c r="O73" i="13"/>
  <c r="L79" i="13"/>
  <c r="Q73" i="13"/>
  <c r="N85" i="13"/>
  <c r="M95" i="13"/>
  <c r="M73" i="13"/>
  <c r="L85" i="13"/>
  <c r="U73" i="13"/>
  <c r="T95" i="13"/>
  <c r="S40" i="13"/>
  <c r="U40" i="13"/>
  <c r="Q40" i="13"/>
  <c r="Q95" i="13"/>
  <c r="O40" i="13"/>
  <c r="M40" i="13"/>
  <c r="P85" i="13"/>
  <c r="P95" i="13"/>
  <c r="R85" i="13"/>
  <c r="R95" i="13"/>
  <c r="T85" i="13"/>
  <c r="P79" i="13"/>
  <c r="U95" i="13"/>
  <c r="S73" i="13"/>
  <c r="S95" i="13"/>
  <c r="O95" i="13"/>
  <c r="L95" i="13"/>
  <c r="N95" i="13"/>
  <c r="Q100" i="16"/>
  <c r="Q86" i="16"/>
  <c r="P65" i="20"/>
  <c r="P102" i="20" s="1"/>
  <c r="P104" i="20" s="1"/>
  <c r="P104" i="17"/>
  <c r="O99" i="13" s="1"/>
  <c r="O100" i="13" s="1"/>
  <c r="O97" i="13"/>
  <c r="P65" i="19"/>
  <c r="P102" i="19" s="1"/>
  <c r="Q90" i="20"/>
  <c r="Q101" i="20" s="1"/>
  <c r="O101" i="20"/>
  <c r="Q90" i="19"/>
  <c r="Q101" i="19" s="1"/>
  <c r="O101" i="19"/>
  <c r="P65" i="18"/>
  <c r="P102" i="18" s="1"/>
  <c r="P64" i="16"/>
  <c r="P63" i="16"/>
  <c r="O7" i="1"/>
  <c r="O9" i="1"/>
  <c r="O11" i="1"/>
  <c r="O13" i="1"/>
  <c r="O15" i="1"/>
  <c r="O17" i="1"/>
  <c r="O19" i="1"/>
  <c r="O21" i="1"/>
  <c r="O23" i="1"/>
  <c r="U97" i="13" l="1"/>
  <c r="P104" i="18"/>
  <c r="Q99" i="13" s="1"/>
  <c r="Q100" i="13" s="1"/>
  <c r="Q97" i="13"/>
  <c r="U99" i="13"/>
  <c r="U100" i="13" s="1"/>
  <c r="P104" i="19"/>
  <c r="S99" i="13" s="1"/>
  <c r="S100" i="13" s="1"/>
  <c r="S97" i="13"/>
  <c r="P65" i="16"/>
  <c r="P102" i="16" s="1"/>
  <c r="A16" i="8"/>
  <c r="A18" i="8"/>
  <c r="A20" i="8"/>
  <c r="A22" i="8"/>
  <c r="G15" i="8"/>
  <c r="G17" i="8"/>
  <c r="G19" i="8"/>
  <c r="G21" i="8"/>
  <c r="P104" i="16" l="1"/>
  <c r="M99" i="13" s="1"/>
  <c r="M100" i="13" s="1"/>
  <c r="M97" i="13"/>
  <c r="A15" i="13"/>
  <c r="A50" i="13" s="1"/>
  <c r="A14" i="13"/>
  <c r="A49" i="13" s="1"/>
  <c r="A13" i="13"/>
  <c r="A48" i="13" s="1"/>
  <c r="A12" i="13"/>
  <c r="A47" i="13" s="1"/>
  <c r="Q15" i="1"/>
  <c r="Q17" i="1"/>
  <c r="Q19" i="1"/>
  <c r="Q21" i="1"/>
  <c r="Q23" i="1"/>
  <c r="O16" i="1" l="1"/>
  <c r="R15" i="1" s="1"/>
  <c r="O20" i="1"/>
  <c r="Q20" i="1" s="1"/>
  <c r="O24" i="1"/>
  <c r="Q24" i="1" s="1"/>
  <c r="O18" i="1"/>
  <c r="O22" i="1"/>
  <c r="Q22" i="1" s="1"/>
  <c r="G20" i="7"/>
  <c r="G19" i="7"/>
  <c r="G18" i="7"/>
  <c r="L47" i="26" l="1"/>
  <c r="L50" i="26"/>
  <c r="L43" i="26"/>
  <c r="L46" i="26"/>
  <c r="L51" i="26"/>
  <c r="L42" i="26"/>
  <c r="L49" i="26"/>
  <c r="L45" i="26"/>
  <c r="L44" i="26"/>
  <c r="L48" i="26"/>
  <c r="D43" i="26"/>
  <c r="F44" i="26"/>
  <c r="H45" i="26"/>
  <c r="J46" i="26"/>
  <c r="N48" i="26"/>
  <c r="P49" i="26"/>
  <c r="D51" i="26"/>
  <c r="N42" i="26"/>
  <c r="Q44" i="26"/>
  <c r="H47" i="26"/>
  <c r="O50" i="26"/>
  <c r="F45" i="26"/>
  <c r="O49" i="26"/>
  <c r="E43" i="26"/>
  <c r="G44" i="26"/>
  <c r="I45" i="26"/>
  <c r="K46" i="26"/>
  <c r="M47" i="26"/>
  <c r="O48" i="26"/>
  <c r="Q49" i="26"/>
  <c r="E51" i="26"/>
  <c r="M42" i="26"/>
  <c r="F49" i="26"/>
  <c r="J51" i="26"/>
  <c r="K51" i="26"/>
  <c r="G48" i="26"/>
  <c r="D46" i="26"/>
  <c r="M50" i="26"/>
  <c r="F46" i="26"/>
  <c r="K48" i="26"/>
  <c r="P42" i="26"/>
  <c r="G45" i="26"/>
  <c r="F43" i="26"/>
  <c r="H44" i="26"/>
  <c r="J45" i="26"/>
  <c r="N47" i="26"/>
  <c r="P48" i="26"/>
  <c r="D50" i="26"/>
  <c r="F51" i="26"/>
  <c r="Q42" i="26"/>
  <c r="N45" i="26"/>
  <c r="I42" i="26"/>
  <c r="H42" i="26"/>
  <c r="N44" i="26"/>
  <c r="K50" i="26"/>
  <c r="F47" i="26"/>
  <c r="K49" i="26"/>
  <c r="D45" i="26"/>
  <c r="I47" i="26"/>
  <c r="N49" i="26"/>
  <c r="E44" i="26"/>
  <c r="G43" i="26"/>
  <c r="I44" i="26"/>
  <c r="K45" i="26"/>
  <c r="M46" i="26"/>
  <c r="O47" i="26"/>
  <c r="Q48" i="26"/>
  <c r="E50" i="26"/>
  <c r="G51" i="26"/>
  <c r="D48" i="26"/>
  <c r="H50" i="26"/>
  <c r="I50" i="26"/>
  <c r="P45" i="26"/>
  <c r="E47" i="26"/>
  <c r="H48" i="26"/>
  <c r="G47" i="26"/>
  <c r="M49" i="26"/>
  <c r="D44" i="26"/>
  <c r="H43" i="26"/>
  <c r="J44" i="26"/>
  <c r="N46" i="26"/>
  <c r="P47" i="26"/>
  <c r="D49" i="26"/>
  <c r="F50" i="26"/>
  <c r="H51" i="26"/>
  <c r="K42" i="26"/>
  <c r="P46" i="26"/>
  <c r="O45" i="26"/>
  <c r="H49" i="26"/>
  <c r="G42" i="26"/>
  <c r="I49" i="26"/>
  <c r="P44" i="26"/>
  <c r="O51" i="26"/>
  <c r="N50" i="26"/>
  <c r="E45" i="26"/>
  <c r="P50" i="26"/>
  <c r="Q50" i="26"/>
  <c r="I43" i="26"/>
  <c r="K44" i="26"/>
  <c r="M45" i="26"/>
  <c r="O46" i="26"/>
  <c r="Q47" i="26"/>
  <c r="E49" i="26"/>
  <c r="G50" i="26"/>
  <c r="I51" i="26"/>
  <c r="J42" i="26"/>
  <c r="Q46" i="26"/>
  <c r="J50" i="26"/>
  <c r="M43" i="26"/>
  <c r="F42" i="26"/>
  <c r="N51" i="26"/>
  <c r="E46" i="26"/>
  <c r="D42" i="26"/>
  <c r="Q43" i="26"/>
  <c r="K47" i="26"/>
  <c r="J43" i="26"/>
  <c r="G49" i="26"/>
  <c r="F48" i="26"/>
  <c r="O44" i="26"/>
  <c r="N43" i="26"/>
  <c r="I48" i="26"/>
  <c r="P43" i="26"/>
  <c r="Q51" i="26"/>
  <c r="H46" i="26"/>
  <c r="I46" i="26"/>
  <c r="K43" i="26"/>
  <c r="M44" i="26"/>
  <c r="E48" i="26"/>
  <c r="D47" i="26"/>
  <c r="Q45" i="26"/>
  <c r="M51" i="26"/>
  <c r="J49" i="26"/>
  <c r="O43" i="26"/>
  <c r="J48" i="26"/>
  <c r="G46" i="26"/>
  <c r="J47" i="26"/>
  <c r="M48" i="26"/>
  <c r="O42" i="26"/>
  <c r="E42" i="26"/>
  <c r="P51" i="26"/>
  <c r="Q18" i="1"/>
  <c r="R21" i="1"/>
  <c r="R17" i="1"/>
  <c r="R23" i="1"/>
  <c r="R19" i="1"/>
  <c r="Q16" i="1"/>
  <c r="A2" i="13"/>
  <c r="R50" i="26" l="1"/>
  <c r="R47" i="26"/>
  <c r="R48" i="26"/>
  <c r="R43" i="26"/>
  <c r="R51" i="26"/>
  <c r="R45" i="26"/>
  <c r="R49" i="26"/>
  <c r="R46" i="26"/>
  <c r="R44" i="26"/>
  <c r="R42" i="26"/>
  <c r="K52" i="26"/>
  <c r="O60" i="19" s="1"/>
  <c r="I52" i="26"/>
  <c r="O60" i="17" s="1"/>
  <c r="J52" i="26"/>
  <c r="O60" i="18" s="1"/>
  <c r="L52" i="26"/>
  <c r="O60" i="20" s="1"/>
  <c r="M52" i="26"/>
  <c r="O60" i="21" s="1"/>
  <c r="N52" i="26"/>
  <c r="O60" i="22" s="1"/>
  <c r="O52" i="26"/>
  <c r="O60" i="23" s="1"/>
  <c r="P52" i="26"/>
  <c r="O60" i="24" s="1"/>
  <c r="Q52" i="26"/>
  <c r="O60" i="25" s="1"/>
  <c r="E52" i="26"/>
  <c r="O60" i="9" s="1"/>
  <c r="H52" i="26"/>
  <c r="O60" i="16" s="1"/>
  <c r="G52" i="26"/>
  <c r="O60" i="11" s="1"/>
  <c r="F52" i="26"/>
  <c r="O60" i="10" s="1"/>
  <c r="H3" i="12"/>
  <c r="A3" i="13"/>
  <c r="R52" i="26" l="1"/>
  <c r="P101" i="11"/>
  <c r="P101" i="10"/>
  <c r="P101" i="9"/>
  <c r="P101" i="8"/>
  <c r="F21" i="15" l="1"/>
  <c r="C27" i="7" l="1"/>
  <c r="B27" i="7"/>
  <c r="B106" i="21" s="1"/>
  <c r="C31" i="7"/>
  <c r="B28" i="7"/>
  <c r="B106" i="22" s="1"/>
  <c r="B31" i="7"/>
  <c r="B106" i="25" s="1"/>
  <c r="C30" i="7"/>
  <c r="B30" i="7"/>
  <c r="B106" i="24" s="1"/>
  <c r="C29" i="7"/>
  <c r="B29" i="7"/>
  <c r="B106" i="23" s="1"/>
  <c r="C28" i="7"/>
  <c r="B19" i="7"/>
  <c r="B106" i="9" s="1"/>
  <c r="B24" i="7"/>
  <c r="B25" i="7"/>
  <c r="C25" i="7"/>
  <c r="B26" i="7"/>
  <c r="B23" i="7"/>
  <c r="C24" i="7"/>
  <c r="C26" i="7"/>
  <c r="B22" i="7"/>
  <c r="C22" i="7"/>
  <c r="C23" i="7"/>
  <c r="C19" i="7"/>
  <c r="B17" i="7"/>
  <c r="B20" i="7"/>
  <c r="B106" i="10" s="1"/>
  <c r="C20" i="7"/>
  <c r="C17" i="7"/>
  <c r="B18" i="7"/>
  <c r="B106" i="8" s="1"/>
  <c r="C18" i="7"/>
  <c r="C21" i="7"/>
  <c r="B21" i="7"/>
  <c r="B106" i="11" s="1"/>
  <c r="B105" i="13"/>
  <c r="A34" i="7"/>
  <c r="H3" i="1"/>
  <c r="H3" i="8"/>
  <c r="H3" i="9"/>
  <c r="H3" i="10"/>
  <c r="M3" i="11"/>
  <c r="M3" i="10"/>
  <c r="M3" i="9"/>
  <c r="M3" i="8"/>
  <c r="M3" i="1"/>
  <c r="F6" i="14"/>
  <c r="F5" i="14"/>
  <c r="F4" i="14"/>
  <c r="D22" i="7" l="1"/>
  <c r="D20" i="7"/>
  <c r="D21" i="7"/>
  <c r="D18" i="7"/>
  <c r="D31" i="7"/>
  <c r="D27" i="7"/>
  <c r="D19" i="7"/>
  <c r="D28" i="7"/>
  <c r="D29" i="7"/>
  <c r="D23" i="7"/>
  <c r="D26" i="7"/>
  <c r="D30" i="7"/>
  <c r="D24" i="7"/>
  <c r="D25" i="7"/>
  <c r="P105" i="23"/>
  <c r="P105" i="25"/>
  <c r="P105" i="22"/>
  <c r="Q105" i="22" s="1"/>
  <c r="P105" i="24"/>
  <c r="Q105" i="24" s="1"/>
  <c r="P105" i="21"/>
  <c r="P105" i="20"/>
  <c r="B106" i="20"/>
  <c r="B106" i="19"/>
  <c r="P105" i="19"/>
  <c r="P105" i="18"/>
  <c r="B106" i="18"/>
  <c r="I4" i="14"/>
  <c r="L4" i="14" s="1"/>
  <c r="O4" i="14" s="1"/>
  <c r="R4" i="14" s="1"/>
  <c r="I5" i="14"/>
  <c r="L5" i="14" s="1"/>
  <c r="P105" i="17"/>
  <c r="B106" i="17"/>
  <c r="P105" i="16"/>
  <c r="B106" i="16"/>
  <c r="D17" i="7"/>
  <c r="I6" i="14"/>
  <c r="L6" i="14" s="1"/>
  <c r="P26" i="14"/>
  <c r="M26" i="14"/>
  <c r="J26" i="14"/>
  <c r="H26" i="14"/>
  <c r="E26" i="14"/>
  <c r="Q105" i="25" l="1"/>
  <c r="Q105" i="23"/>
  <c r="Q105" i="21"/>
  <c r="Q105" i="16"/>
  <c r="Q105" i="20"/>
  <c r="C4" i="14"/>
  <c r="Q105" i="19"/>
  <c r="Q105" i="18"/>
  <c r="Q105" i="17"/>
  <c r="B106" i="1"/>
  <c r="O5" i="14"/>
  <c r="R5" i="14" s="1"/>
  <c r="O6" i="14"/>
  <c r="R6" i="14" s="1"/>
  <c r="C6" i="14" l="1"/>
  <c r="C5" i="14"/>
  <c r="L11" i="14"/>
  <c r="O11" i="14" l="1"/>
  <c r="R11" i="14" s="1"/>
  <c r="Q100" i="11"/>
  <c r="Q94" i="11"/>
  <c r="Q93" i="11"/>
  <c r="Q89" i="11"/>
  <c r="Q88" i="11"/>
  <c r="Q87" i="11"/>
  <c r="Q79" i="11"/>
  <c r="Q74" i="11"/>
  <c r="Q71" i="11"/>
  <c r="Q100" i="10"/>
  <c r="Q94" i="10"/>
  <c r="Q93" i="10"/>
  <c r="Q89" i="10"/>
  <c r="Q88" i="10"/>
  <c r="Q87" i="10"/>
  <c r="Q86" i="10"/>
  <c r="Q79" i="10"/>
  <c r="Q74" i="10"/>
  <c r="Q71" i="10"/>
  <c r="Q100" i="9"/>
  <c r="Q94" i="9"/>
  <c r="Q93" i="9"/>
  <c r="Q89" i="9"/>
  <c r="Q88" i="9"/>
  <c r="Q87" i="9"/>
  <c r="Q79" i="9"/>
  <c r="Q74" i="9"/>
  <c r="Q71" i="9"/>
  <c r="Q100" i="8"/>
  <c r="Q94" i="8"/>
  <c r="Q93" i="8"/>
  <c r="Q89" i="8"/>
  <c r="Q88" i="8"/>
  <c r="Q87" i="8"/>
  <c r="Q79" i="8"/>
  <c r="Q74" i="8"/>
  <c r="Q71" i="8"/>
  <c r="P63" i="8"/>
  <c r="Q94" i="1"/>
  <c r="U11" i="14" l="1"/>
  <c r="P63" i="11"/>
  <c r="Q86" i="11"/>
  <c r="P63" i="10"/>
  <c r="P63" i="9"/>
  <c r="Q86" i="9"/>
  <c r="Q86" i="8"/>
  <c r="U26" i="14" l="1"/>
  <c r="N90" i="16" s="1"/>
  <c r="X11" i="14"/>
  <c r="O93" i="1"/>
  <c r="X26" i="14" l="1"/>
  <c r="N90" i="17" s="1"/>
  <c r="AA11" i="14"/>
  <c r="G13" i="8"/>
  <c r="AA26" i="14" l="1"/>
  <c r="N90" i="18" s="1"/>
  <c r="AD11" i="14"/>
  <c r="AD26" i="14" s="1"/>
  <c r="O100" i="1"/>
  <c r="Q93" i="1"/>
  <c r="P101" i="1"/>
  <c r="Q89" i="1"/>
  <c r="Q88" i="1"/>
  <c r="Q87" i="1"/>
  <c r="O86" i="1"/>
  <c r="O79" i="1"/>
  <c r="O74" i="1"/>
  <c r="AG11" i="14" l="1"/>
  <c r="AJ11" i="14" s="1"/>
  <c r="AJ26" i="14" s="1"/>
  <c r="N90" i="21" s="1"/>
  <c r="Q79" i="1"/>
  <c r="Q74" i="1"/>
  <c r="Q100" i="1"/>
  <c r="Q86" i="1"/>
  <c r="N90" i="19"/>
  <c r="Q71" i="1"/>
  <c r="AG26" i="14" l="1"/>
  <c r="AM11" i="14"/>
  <c r="AM26" i="14" s="1"/>
  <c r="N90" i="22" s="1"/>
  <c r="L55" i="12"/>
  <c r="N90" i="20" l="1"/>
  <c r="AP11" i="14"/>
  <c r="AP26" i="14" s="1"/>
  <c r="N90" i="23" s="1"/>
  <c r="A11" i="13"/>
  <c r="A46" i="13" s="1"/>
  <c r="A10" i="13"/>
  <c r="A45" i="13" s="1"/>
  <c r="A9" i="13"/>
  <c r="A44" i="13" s="1"/>
  <c r="A8" i="13"/>
  <c r="A43" i="13" s="1"/>
  <c r="A7" i="13"/>
  <c r="A42" i="13" s="1"/>
  <c r="AS11" i="14" l="1"/>
  <c r="AS26" i="14" s="1"/>
  <c r="N90" i="24" s="1"/>
  <c r="C42" i="7"/>
  <c r="C41" i="7"/>
  <c r="C40" i="7"/>
  <c r="C39" i="7"/>
  <c r="N5" i="8" s="1"/>
  <c r="B42" i="7"/>
  <c r="B41" i="7"/>
  <c r="B40" i="7"/>
  <c r="B39" i="7"/>
  <c r="B38" i="7"/>
  <c r="C38" i="7"/>
  <c r="Q73" i="12"/>
  <c r="Q62" i="1"/>
  <c r="Q61" i="1"/>
  <c r="Q60" i="1"/>
  <c r="Q59" i="1"/>
  <c r="Q58" i="1"/>
  <c r="Q57" i="1"/>
  <c r="B104" i="13"/>
  <c r="T24" i="12" l="1"/>
  <c r="T46" i="12"/>
  <c r="T26" i="12"/>
  <c r="T48" i="12"/>
  <c r="T32" i="12"/>
  <c r="T22" i="12"/>
  <c r="T54" i="12"/>
  <c r="T28" i="12"/>
  <c r="T50" i="12"/>
  <c r="T52" i="12"/>
  <c r="T44" i="12"/>
  <c r="T30" i="12"/>
  <c r="T34" i="12"/>
  <c r="T18" i="12"/>
  <c r="T42" i="12"/>
  <c r="T36" i="12"/>
  <c r="T16" i="12"/>
  <c r="T38" i="12"/>
  <c r="T40" i="12"/>
  <c r="T20" i="12"/>
  <c r="N5" i="9"/>
  <c r="H73" i="12"/>
  <c r="H72" i="12"/>
  <c r="N17" i="8"/>
  <c r="N41" i="8"/>
  <c r="N19" i="8"/>
  <c r="N51" i="8"/>
  <c r="N21" i="8"/>
  <c r="N23" i="8"/>
  <c r="N13" i="8"/>
  <c r="N25" i="8"/>
  <c r="N9" i="8"/>
  <c r="N29" i="8"/>
  <c r="N7" i="8"/>
  <c r="N27" i="8"/>
  <c r="N43" i="8"/>
  <c r="N45" i="8"/>
  <c r="N11" i="8"/>
  <c r="N49" i="8"/>
  <c r="N47" i="8"/>
  <c r="N31" i="8"/>
  <c r="N15" i="8"/>
  <c r="N33" i="8"/>
  <c r="N35" i="8"/>
  <c r="N53" i="8"/>
  <c r="N37" i="8"/>
  <c r="N39" i="8"/>
  <c r="P109" i="12"/>
  <c r="Q109" i="12" s="1"/>
  <c r="P108" i="12"/>
  <c r="Q108" i="12" s="1"/>
  <c r="G58" i="13"/>
  <c r="G45" i="13"/>
  <c r="G31" i="13"/>
  <c r="G57" i="13"/>
  <c r="G44" i="13"/>
  <c r="G56" i="13"/>
  <c r="G43" i="13"/>
  <c r="G29" i="13"/>
  <c r="G55" i="13"/>
  <c r="G42" i="13"/>
  <c r="G28" i="13"/>
  <c r="G54" i="13"/>
  <c r="G27" i="13"/>
  <c r="G53" i="13"/>
  <c r="G26" i="13"/>
  <c r="G52" i="13"/>
  <c r="G66" i="13"/>
  <c r="G23" i="13"/>
  <c r="G65" i="13"/>
  <c r="G22" i="13"/>
  <c r="G64" i="13"/>
  <c r="G51" i="13"/>
  <c r="G21" i="13"/>
  <c r="G63" i="13"/>
  <c r="G50" i="13"/>
  <c r="G61" i="13"/>
  <c r="G48" i="13"/>
  <c r="G60" i="13"/>
  <c r="G47" i="13"/>
  <c r="G59" i="13"/>
  <c r="G19" i="13"/>
  <c r="G62" i="13"/>
  <c r="G30" i="13"/>
  <c r="G25" i="13"/>
  <c r="G24" i="13"/>
  <c r="G20" i="13"/>
  <c r="G18" i="13"/>
  <c r="G49" i="13"/>
  <c r="G17" i="13"/>
  <c r="G46" i="13"/>
  <c r="C54" i="13"/>
  <c r="C49" i="13"/>
  <c r="C29" i="13"/>
  <c r="C53" i="13"/>
  <c r="C48" i="13"/>
  <c r="C52" i="13"/>
  <c r="C47" i="13"/>
  <c r="C46" i="13"/>
  <c r="C66" i="13"/>
  <c r="C45" i="13"/>
  <c r="C65" i="13"/>
  <c r="C43" i="13"/>
  <c r="C64" i="13"/>
  <c r="C42" i="13"/>
  <c r="C63" i="13"/>
  <c r="C44" i="13"/>
  <c r="C62" i="13"/>
  <c r="C61" i="13"/>
  <c r="C60" i="13"/>
  <c r="C59" i="13"/>
  <c r="C57" i="13"/>
  <c r="C56" i="13"/>
  <c r="C51" i="13"/>
  <c r="C55" i="13"/>
  <c r="C18" i="13"/>
  <c r="B24" i="13"/>
  <c r="O89" i="12"/>
  <c r="B19" i="13"/>
  <c r="O79" i="12"/>
  <c r="B26" i="13"/>
  <c r="C17" i="13"/>
  <c r="B23" i="13"/>
  <c r="P101" i="12"/>
  <c r="P88" i="12"/>
  <c r="P86" i="12"/>
  <c r="P93" i="12"/>
  <c r="C24" i="13"/>
  <c r="P71" i="12"/>
  <c r="O71" i="12"/>
  <c r="B22" i="13"/>
  <c r="O88" i="12"/>
  <c r="O100" i="12"/>
  <c r="B21" i="13"/>
  <c r="P100" i="12"/>
  <c r="P87" i="12"/>
  <c r="P94" i="12"/>
  <c r="O94" i="12"/>
  <c r="B17" i="13"/>
  <c r="O93" i="12"/>
  <c r="B28" i="13"/>
  <c r="P90" i="12"/>
  <c r="C31" i="13"/>
  <c r="B20" i="13"/>
  <c r="O87" i="12"/>
  <c r="P79" i="12"/>
  <c r="N93" i="12"/>
  <c r="B25" i="13"/>
  <c r="C58" i="13"/>
  <c r="C30" i="13"/>
  <c r="P89" i="12"/>
  <c r="C28" i="13"/>
  <c r="B18" i="13"/>
  <c r="O86" i="12"/>
  <c r="B30" i="13"/>
  <c r="C27" i="13"/>
  <c r="B31" i="13"/>
  <c r="O74" i="12"/>
  <c r="C26" i="13"/>
  <c r="P74" i="12"/>
  <c r="C21" i="13"/>
  <c r="C25" i="13"/>
  <c r="C20" i="13"/>
  <c r="C23" i="13"/>
  <c r="B29" i="13"/>
  <c r="C22" i="13"/>
  <c r="B27" i="13"/>
  <c r="C50" i="13"/>
  <c r="C19" i="13"/>
  <c r="P57" i="12"/>
  <c r="P31" i="12"/>
  <c r="P33" i="12"/>
  <c r="P62" i="12"/>
  <c r="P29" i="12"/>
  <c r="P27" i="12"/>
  <c r="P61" i="12"/>
  <c r="P25" i="12"/>
  <c r="P23" i="12"/>
  <c r="P60" i="12"/>
  <c r="P53" i="12"/>
  <c r="P21" i="12"/>
  <c r="P51" i="12"/>
  <c r="P19" i="12"/>
  <c r="P59" i="12"/>
  <c r="P49" i="12"/>
  <c r="P17" i="12"/>
  <c r="P47" i="12"/>
  <c r="P15" i="12"/>
  <c r="P58" i="12"/>
  <c r="P45" i="12"/>
  <c r="P13" i="12"/>
  <c r="P43" i="12"/>
  <c r="P11" i="12"/>
  <c r="P41" i="12"/>
  <c r="P9" i="12"/>
  <c r="P39" i="12"/>
  <c r="P7" i="12"/>
  <c r="P37" i="12"/>
  <c r="P5" i="12"/>
  <c r="P35" i="12"/>
  <c r="I60" i="13"/>
  <c r="I51" i="13"/>
  <c r="I59" i="13"/>
  <c r="I50" i="13"/>
  <c r="I31" i="13"/>
  <c r="I58" i="13"/>
  <c r="I49" i="13"/>
  <c r="I30" i="13"/>
  <c r="I57" i="13"/>
  <c r="I48" i="13"/>
  <c r="I29" i="13"/>
  <c r="I56" i="13"/>
  <c r="I47" i="13"/>
  <c r="I28" i="13"/>
  <c r="I55" i="13"/>
  <c r="I46" i="13"/>
  <c r="I27" i="13"/>
  <c r="I54" i="13"/>
  <c r="I45" i="13"/>
  <c r="I53" i="13"/>
  <c r="I44" i="13"/>
  <c r="I52" i="13"/>
  <c r="I43" i="13"/>
  <c r="I24" i="13"/>
  <c r="I42" i="13"/>
  <c r="I23" i="13"/>
  <c r="I66" i="13"/>
  <c r="I22" i="13"/>
  <c r="I65" i="13"/>
  <c r="I63" i="13"/>
  <c r="I62" i="13"/>
  <c r="I61" i="13"/>
  <c r="I25" i="13"/>
  <c r="I21" i="13"/>
  <c r="I20" i="13"/>
  <c r="I19" i="13"/>
  <c r="I18" i="13"/>
  <c r="I17" i="13"/>
  <c r="I64" i="13"/>
  <c r="I26" i="13"/>
  <c r="E56" i="13"/>
  <c r="E30" i="13"/>
  <c r="E55" i="13"/>
  <c r="E54" i="13"/>
  <c r="E28" i="13"/>
  <c r="E53" i="13"/>
  <c r="E27" i="13"/>
  <c r="E52" i="13"/>
  <c r="E51" i="13"/>
  <c r="E26" i="13"/>
  <c r="E50" i="13"/>
  <c r="E25" i="13"/>
  <c r="E66" i="13"/>
  <c r="E49" i="13"/>
  <c r="E65" i="13"/>
  <c r="E48" i="13"/>
  <c r="E64" i="13"/>
  <c r="E47" i="13"/>
  <c r="E22" i="13"/>
  <c r="E63" i="13"/>
  <c r="E46" i="13"/>
  <c r="E21" i="13"/>
  <c r="E62" i="13"/>
  <c r="E45" i="13"/>
  <c r="E20" i="13"/>
  <c r="E61" i="13"/>
  <c r="E44" i="13"/>
  <c r="E59" i="13"/>
  <c r="E42" i="13"/>
  <c r="E58" i="13"/>
  <c r="E57" i="13"/>
  <c r="E23" i="13"/>
  <c r="E19" i="13"/>
  <c r="E18" i="13"/>
  <c r="E60" i="13"/>
  <c r="E17" i="13"/>
  <c r="E31" i="13"/>
  <c r="E29" i="13"/>
  <c r="E43" i="13"/>
  <c r="E24" i="13"/>
  <c r="K62" i="13"/>
  <c r="K17" i="13"/>
  <c r="K61" i="13"/>
  <c r="K60" i="13"/>
  <c r="K31" i="13"/>
  <c r="K59" i="13"/>
  <c r="K30" i="13"/>
  <c r="K58" i="13"/>
  <c r="K29" i="13"/>
  <c r="K57" i="13"/>
  <c r="K28" i="13"/>
  <c r="K56" i="13"/>
  <c r="K51" i="13"/>
  <c r="K55" i="13"/>
  <c r="K50" i="13"/>
  <c r="K26" i="13"/>
  <c r="K54" i="13"/>
  <c r="K49" i="13"/>
  <c r="K25" i="13"/>
  <c r="K53" i="13"/>
  <c r="K48" i="13"/>
  <c r="K24" i="13"/>
  <c r="K52" i="13"/>
  <c r="K47" i="13"/>
  <c r="K23" i="13"/>
  <c r="K46" i="13"/>
  <c r="K65" i="13"/>
  <c r="K44" i="13"/>
  <c r="K64" i="13"/>
  <c r="K43" i="13"/>
  <c r="K63" i="13"/>
  <c r="K22" i="13"/>
  <c r="K45" i="13"/>
  <c r="K27" i="13"/>
  <c r="K42" i="13"/>
  <c r="K21" i="13"/>
  <c r="K20" i="13"/>
  <c r="K66" i="13"/>
  <c r="K19" i="13"/>
  <c r="K18" i="13"/>
  <c r="AV11" i="14"/>
  <c r="AV26" i="14" s="1"/>
  <c r="N90" i="25" s="1"/>
  <c r="B35" i="13"/>
  <c r="B36" i="13"/>
  <c r="B37" i="13"/>
  <c r="B39" i="13"/>
  <c r="B38" i="13"/>
  <c r="B34" i="13"/>
  <c r="E16" i="13"/>
  <c r="E12" i="13"/>
  <c r="E14" i="13"/>
  <c r="E15" i="13"/>
  <c r="E13" i="13"/>
  <c r="C12" i="13"/>
  <c r="C13" i="13"/>
  <c r="C14" i="13"/>
  <c r="C15" i="13"/>
  <c r="C16" i="13"/>
  <c r="B14" i="13"/>
  <c r="B12" i="13"/>
  <c r="K16" i="13"/>
  <c r="K14" i="13"/>
  <c r="K13" i="13"/>
  <c r="K12" i="13"/>
  <c r="K15" i="13"/>
  <c r="I16" i="13"/>
  <c r="I14" i="13"/>
  <c r="I13" i="13"/>
  <c r="I12" i="13"/>
  <c r="I15" i="13"/>
  <c r="G16" i="13"/>
  <c r="G13" i="13"/>
  <c r="G12" i="13"/>
  <c r="G15" i="13"/>
  <c r="G14" i="13"/>
  <c r="B15" i="13"/>
  <c r="B13" i="13"/>
  <c r="B16" i="13"/>
  <c r="O61" i="8"/>
  <c r="R61" i="8" s="1"/>
  <c r="O58" i="8"/>
  <c r="R58" i="8" s="1"/>
  <c r="O59" i="8"/>
  <c r="R59" i="8" s="1"/>
  <c r="O57" i="8"/>
  <c r="R57" i="8" s="1"/>
  <c r="O62" i="8"/>
  <c r="R62" i="8" s="1"/>
  <c r="E98" i="13"/>
  <c r="B94" i="13"/>
  <c r="I98" i="13"/>
  <c r="G98" i="13"/>
  <c r="K98" i="13"/>
  <c r="E93" i="13"/>
  <c r="D93" i="13"/>
  <c r="H87" i="13"/>
  <c r="H93" i="13"/>
  <c r="I93" i="13"/>
  <c r="B93" i="13"/>
  <c r="C93" i="13"/>
  <c r="J93" i="13"/>
  <c r="K93" i="13"/>
  <c r="F94" i="13"/>
  <c r="F93" i="13"/>
  <c r="G93" i="13"/>
  <c r="F87" i="13"/>
  <c r="J87" i="13"/>
  <c r="H94" i="13"/>
  <c r="J94" i="13"/>
  <c r="D87" i="13"/>
  <c r="F88" i="13"/>
  <c r="F90" i="13"/>
  <c r="G85" i="13"/>
  <c r="F81" i="13"/>
  <c r="G75" i="13"/>
  <c r="G94" i="13"/>
  <c r="G88" i="13"/>
  <c r="G90" i="13"/>
  <c r="F84" i="13"/>
  <c r="F89" i="13"/>
  <c r="G91" i="13"/>
  <c r="F83" i="13"/>
  <c r="F78" i="13"/>
  <c r="G92" i="13"/>
  <c r="F77" i="13"/>
  <c r="G87" i="13"/>
  <c r="G89" i="13"/>
  <c r="F82" i="13"/>
  <c r="G79" i="13"/>
  <c r="E94" i="13"/>
  <c r="E88" i="13"/>
  <c r="E90" i="13"/>
  <c r="D84" i="13"/>
  <c r="E79" i="13"/>
  <c r="D83" i="13"/>
  <c r="E92" i="13"/>
  <c r="E87" i="13"/>
  <c r="E89" i="13"/>
  <c r="D82" i="13"/>
  <c r="D77" i="13"/>
  <c r="D88" i="13"/>
  <c r="D90" i="13"/>
  <c r="E85" i="13"/>
  <c r="E75" i="13"/>
  <c r="E91" i="13"/>
  <c r="D78" i="13"/>
  <c r="D81" i="13"/>
  <c r="D89" i="13"/>
  <c r="I92" i="13"/>
  <c r="I87" i="13"/>
  <c r="I89" i="13"/>
  <c r="H81" i="13"/>
  <c r="H77" i="13"/>
  <c r="H88" i="13"/>
  <c r="H90" i="13"/>
  <c r="H84" i="13"/>
  <c r="I94" i="13"/>
  <c r="I88" i="13"/>
  <c r="I90" i="13"/>
  <c r="H83" i="13"/>
  <c r="I79" i="13"/>
  <c r="I75" i="13"/>
  <c r="H89" i="13"/>
  <c r="I91" i="13"/>
  <c r="H82" i="13"/>
  <c r="H78" i="13"/>
  <c r="I85" i="13"/>
  <c r="D94" i="13"/>
  <c r="K89" i="13"/>
  <c r="J83" i="13"/>
  <c r="J78" i="13"/>
  <c r="K92" i="13"/>
  <c r="K90" i="13"/>
  <c r="J88" i="13"/>
  <c r="J82" i="13"/>
  <c r="J77" i="13"/>
  <c r="K91" i="13"/>
  <c r="K87" i="13"/>
  <c r="J89" i="13"/>
  <c r="K85" i="13"/>
  <c r="J81" i="13"/>
  <c r="K75" i="13"/>
  <c r="K94" i="13"/>
  <c r="K88" i="13"/>
  <c r="J90" i="13"/>
  <c r="J84" i="13"/>
  <c r="K79" i="13"/>
  <c r="D92" i="13"/>
  <c r="H92" i="13"/>
  <c r="F92" i="13"/>
  <c r="J92" i="13"/>
  <c r="E10" i="13"/>
  <c r="E34" i="13"/>
  <c r="E9" i="13"/>
  <c r="C79" i="13"/>
  <c r="C38" i="13"/>
  <c r="B84" i="13"/>
  <c r="C68" i="13"/>
  <c r="C88" i="13"/>
  <c r="C75" i="13"/>
  <c r="C39" i="13"/>
  <c r="B82" i="13"/>
  <c r="B92" i="13"/>
  <c r="C7" i="13"/>
  <c r="C89" i="13"/>
  <c r="C72" i="13"/>
  <c r="C34" i="13"/>
  <c r="B88" i="13"/>
  <c r="B83" i="13"/>
  <c r="C8" i="13"/>
  <c r="B87" i="13"/>
  <c r="C90" i="13"/>
  <c r="C11" i="13"/>
  <c r="B89" i="13"/>
  <c r="B81" i="13"/>
  <c r="C94" i="13"/>
  <c r="C91" i="13"/>
  <c r="C10" i="13"/>
  <c r="B90" i="13"/>
  <c r="B78" i="13"/>
  <c r="C36" i="13"/>
  <c r="C37" i="13"/>
  <c r="C92" i="13"/>
  <c r="C69" i="13"/>
  <c r="C35" i="13"/>
  <c r="C9" i="13"/>
  <c r="B77" i="13"/>
  <c r="C87" i="13"/>
  <c r="C85" i="13"/>
  <c r="N78" i="12"/>
  <c r="G78" i="12"/>
  <c r="G77" i="12"/>
  <c r="N77" i="12"/>
  <c r="C32" i="13" l="1"/>
  <c r="N38" i="8"/>
  <c r="N37" i="9"/>
  <c r="N8" i="8"/>
  <c r="N7" i="9"/>
  <c r="N29" i="9"/>
  <c r="N30" i="8"/>
  <c r="N36" i="8"/>
  <c r="N35" i="9"/>
  <c r="N10" i="8"/>
  <c r="N9" i="9"/>
  <c r="N54" i="8"/>
  <c r="N53" i="9"/>
  <c r="N34" i="8"/>
  <c r="N33" i="9"/>
  <c r="N26" i="8"/>
  <c r="N25" i="9"/>
  <c r="N16" i="8"/>
  <c r="N15" i="9"/>
  <c r="N14" i="8"/>
  <c r="N13" i="9"/>
  <c r="N32" i="8"/>
  <c r="N31" i="9"/>
  <c r="N24" i="8"/>
  <c r="N23" i="9"/>
  <c r="N48" i="8"/>
  <c r="N47" i="9"/>
  <c r="N22" i="8"/>
  <c r="N21" i="9"/>
  <c r="N50" i="8"/>
  <c r="N49" i="9"/>
  <c r="N51" i="9"/>
  <c r="N52" i="8"/>
  <c r="N12" i="8"/>
  <c r="N11" i="9"/>
  <c r="N20" i="8"/>
  <c r="N19" i="9"/>
  <c r="N46" i="8"/>
  <c r="N45" i="9"/>
  <c r="N6" i="8"/>
  <c r="N44" i="8"/>
  <c r="N43" i="9"/>
  <c r="N42" i="8"/>
  <c r="N41" i="9"/>
  <c r="N40" i="8"/>
  <c r="N39" i="9"/>
  <c r="N27" i="9"/>
  <c r="N28" i="8"/>
  <c r="N17" i="9"/>
  <c r="N18" i="8"/>
  <c r="AG62" i="13"/>
  <c r="AG52" i="13"/>
  <c r="AG26" i="13"/>
  <c r="AG44" i="13"/>
  <c r="AG31" i="13"/>
  <c r="AG18" i="13"/>
  <c r="AG63" i="13"/>
  <c r="AG48" i="13"/>
  <c r="AG24" i="13"/>
  <c r="AG53" i="13"/>
  <c r="AG55" i="13"/>
  <c r="AG42" i="13"/>
  <c r="AG29" i="13"/>
  <c r="AG27" i="13"/>
  <c r="AG64" i="13"/>
  <c r="AG51" i="13"/>
  <c r="AG49" i="13"/>
  <c r="AG19" i="13"/>
  <c r="AG56" i="13"/>
  <c r="AG43" i="13"/>
  <c r="AG54" i="13"/>
  <c r="AG50" i="13"/>
  <c r="AG65" i="13"/>
  <c r="AG57" i="13"/>
  <c r="AG22" i="13"/>
  <c r="AG17" i="13"/>
  <c r="AG59" i="13"/>
  <c r="AG45" i="13"/>
  <c r="AG28" i="13"/>
  <c r="AG30" i="13"/>
  <c r="AG66" i="13"/>
  <c r="AG90" i="13"/>
  <c r="AG23" i="13"/>
  <c r="AG58" i="13"/>
  <c r="AG60" i="13"/>
  <c r="AG13" i="13"/>
  <c r="AG20" i="13"/>
  <c r="AG46" i="13"/>
  <c r="AG25" i="13"/>
  <c r="AG61" i="13"/>
  <c r="AG85" i="13"/>
  <c r="AG21" i="13"/>
  <c r="AG47" i="13"/>
  <c r="AF83" i="13"/>
  <c r="AF89" i="13"/>
  <c r="AG79" i="13"/>
  <c r="AG12" i="13"/>
  <c r="AG88" i="13"/>
  <c r="AG87" i="13"/>
  <c r="AG92" i="13"/>
  <c r="AF94" i="13"/>
  <c r="AF78" i="13"/>
  <c r="AF92" i="13"/>
  <c r="AF77" i="13"/>
  <c r="AG93" i="13"/>
  <c r="AG91" i="13"/>
  <c r="AF93" i="13"/>
  <c r="AG16" i="13"/>
  <c r="AF84" i="13"/>
  <c r="AF87" i="13"/>
  <c r="AG89" i="13"/>
  <c r="AF90" i="13"/>
  <c r="AF82" i="13"/>
  <c r="AG94" i="13"/>
  <c r="AG15" i="13"/>
  <c r="AF88" i="13"/>
  <c r="AF81" i="13"/>
  <c r="AG75" i="13"/>
  <c r="AG14" i="13"/>
  <c r="O45" i="8"/>
  <c r="O37" i="8"/>
  <c r="O41" i="8"/>
  <c r="O25" i="8"/>
  <c r="O39" i="8"/>
  <c r="O47" i="8"/>
  <c r="O31" i="8"/>
  <c r="O27" i="8"/>
  <c r="O43" i="8"/>
  <c r="O49" i="8"/>
  <c r="O53" i="8"/>
  <c r="O35" i="8"/>
  <c r="O29" i="8"/>
  <c r="O33" i="8"/>
  <c r="O51" i="8"/>
  <c r="C11" i="14"/>
  <c r="C26" i="14" s="1"/>
  <c r="P55" i="12"/>
  <c r="Q100" i="12"/>
  <c r="O58" i="9"/>
  <c r="D35" i="13"/>
  <c r="O61" i="9"/>
  <c r="D38" i="13"/>
  <c r="O62" i="9"/>
  <c r="D39" i="13"/>
  <c r="O59" i="9"/>
  <c r="D36" i="13"/>
  <c r="O57" i="9"/>
  <c r="D34" i="13"/>
  <c r="O17" i="8"/>
  <c r="O23" i="8"/>
  <c r="O15" i="8"/>
  <c r="O21" i="8"/>
  <c r="O19" i="8"/>
  <c r="Q57" i="8"/>
  <c r="Q61" i="8"/>
  <c r="Q59" i="8"/>
  <c r="Q62" i="8"/>
  <c r="O13" i="8"/>
  <c r="Q58" i="8"/>
  <c r="Q94" i="12"/>
  <c r="Q93" i="12"/>
  <c r="E68" i="13"/>
  <c r="E35" i="13"/>
  <c r="E11" i="13"/>
  <c r="G9" i="13"/>
  <c r="E7" i="13"/>
  <c r="E38" i="13"/>
  <c r="E37" i="13"/>
  <c r="G10" i="13"/>
  <c r="E72" i="13"/>
  <c r="E39" i="13"/>
  <c r="G34" i="13"/>
  <c r="E36" i="13"/>
  <c r="E69" i="13"/>
  <c r="E8" i="13"/>
  <c r="O62" i="10" l="1"/>
  <c r="R62" i="9"/>
  <c r="O57" i="10"/>
  <c r="R57" i="9"/>
  <c r="O61" i="10"/>
  <c r="R61" i="9"/>
  <c r="O59" i="10"/>
  <c r="R59" i="9"/>
  <c r="O58" i="10"/>
  <c r="R58" i="9"/>
  <c r="R33" i="8"/>
  <c r="E32" i="13"/>
  <c r="N20" i="9"/>
  <c r="O20" i="9" s="1"/>
  <c r="Q20" i="9" s="1"/>
  <c r="N19" i="10"/>
  <c r="N24" i="9"/>
  <c r="N23" i="10"/>
  <c r="N54" i="9"/>
  <c r="N53" i="10"/>
  <c r="N40" i="9"/>
  <c r="O40" i="9" s="1"/>
  <c r="Q40" i="9" s="1"/>
  <c r="N39" i="10"/>
  <c r="N12" i="9"/>
  <c r="N11" i="10"/>
  <c r="N32" i="9"/>
  <c r="O32" i="9" s="1"/>
  <c r="Q32" i="9" s="1"/>
  <c r="N31" i="10"/>
  <c r="N10" i="9"/>
  <c r="N9" i="10"/>
  <c r="N42" i="9"/>
  <c r="O42" i="9" s="1"/>
  <c r="Q42" i="9" s="1"/>
  <c r="N41" i="10"/>
  <c r="N14" i="9"/>
  <c r="N13" i="10"/>
  <c r="N36" i="9"/>
  <c r="O36" i="9" s="1"/>
  <c r="Q36" i="9" s="1"/>
  <c r="N35" i="10"/>
  <c r="N52" i="9"/>
  <c r="O52" i="9" s="1"/>
  <c r="Q52" i="9" s="1"/>
  <c r="N51" i="10"/>
  <c r="N44" i="9"/>
  <c r="N43" i="10"/>
  <c r="N50" i="9"/>
  <c r="O50" i="9" s="1"/>
  <c r="Q50" i="9" s="1"/>
  <c r="N49" i="10"/>
  <c r="N16" i="9"/>
  <c r="O16" i="9" s="1"/>
  <c r="Q16" i="9" s="1"/>
  <c r="N15" i="10"/>
  <c r="N30" i="9"/>
  <c r="O30" i="9" s="1"/>
  <c r="Q30" i="9" s="1"/>
  <c r="N29" i="10"/>
  <c r="N28" i="9"/>
  <c r="O28" i="9" s="1"/>
  <c r="Q28" i="9" s="1"/>
  <c r="N27" i="10"/>
  <c r="N5" i="10"/>
  <c r="O5" i="10" s="1"/>
  <c r="N6" i="9"/>
  <c r="N22" i="9"/>
  <c r="O22" i="9" s="1"/>
  <c r="Q22" i="9" s="1"/>
  <c r="N21" i="10"/>
  <c r="N26" i="9"/>
  <c r="O26" i="9" s="1"/>
  <c r="Q26" i="9" s="1"/>
  <c r="N25" i="10"/>
  <c r="N8" i="9"/>
  <c r="N7" i="10"/>
  <c r="N46" i="9"/>
  <c r="O46" i="9" s="1"/>
  <c r="Q46" i="9" s="1"/>
  <c r="N45" i="10"/>
  <c r="N48" i="9"/>
  <c r="O48" i="9" s="1"/>
  <c r="Q48" i="9" s="1"/>
  <c r="N47" i="10"/>
  <c r="N34" i="9"/>
  <c r="N33" i="10"/>
  <c r="N38" i="9"/>
  <c r="O38" i="9" s="1"/>
  <c r="Q38" i="9" s="1"/>
  <c r="N37" i="10"/>
  <c r="N18" i="9"/>
  <c r="O18" i="9" s="1"/>
  <c r="Q18" i="9" s="1"/>
  <c r="N17" i="10"/>
  <c r="O48" i="8"/>
  <c r="O39" i="9"/>
  <c r="Q39" i="8"/>
  <c r="O50" i="8"/>
  <c r="R49" i="8" s="1"/>
  <c r="O40" i="8"/>
  <c r="R39" i="8" s="1"/>
  <c r="O43" i="9"/>
  <c r="Q25" i="8"/>
  <c r="O34" i="8"/>
  <c r="Q43" i="8"/>
  <c r="O26" i="8"/>
  <c r="R25" i="8" s="1"/>
  <c r="O44" i="8"/>
  <c r="R43" i="8" s="1"/>
  <c r="O25" i="9"/>
  <c r="R25" i="9" s="1"/>
  <c r="Q49" i="8"/>
  <c r="Q29" i="8"/>
  <c r="O27" i="9"/>
  <c r="Q41" i="8"/>
  <c r="Q33" i="8"/>
  <c r="O29" i="9"/>
  <c r="R29" i="9" s="1"/>
  <c r="O28" i="8"/>
  <c r="R27" i="8" s="1"/>
  <c r="O41" i="9"/>
  <c r="R41" i="9" s="1"/>
  <c r="O49" i="9"/>
  <c r="O30" i="8"/>
  <c r="R29" i="8" s="1"/>
  <c r="Q27" i="8"/>
  <c r="O42" i="8"/>
  <c r="R41" i="8" s="1"/>
  <c r="Q35" i="8"/>
  <c r="O37" i="9"/>
  <c r="O35" i="9"/>
  <c r="Q31" i="8"/>
  <c r="Q37" i="8"/>
  <c r="O33" i="9"/>
  <c r="O36" i="8"/>
  <c r="R35" i="8" s="1"/>
  <c r="O31" i="9"/>
  <c r="O38" i="8"/>
  <c r="R37" i="8" s="1"/>
  <c r="O53" i="9"/>
  <c r="O32" i="8"/>
  <c r="R31" i="8" s="1"/>
  <c r="Q45" i="8"/>
  <c r="O51" i="9"/>
  <c r="Q53" i="8"/>
  <c r="Q47" i="8"/>
  <c r="O45" i="9"/>
  <c r="R45" i="9" s="1"/>
  <c r="O52" i="8"/>
  <c r="R51" i="8" s="1"/>
  <c r="Q51" i="8"/>
  <c r="O54" i="8"/>
  <c r="R53" i="8" s="1"/>
  <c r="O47" i="9"/>
  <c r="R47" i="9" s="1"/>
  <c r="O46" i="8"/>
  <c r="R45" i="8" s="1"/>
  <c r="O22" i="8"/>
  <c r="R21" i="8" s="1"/>
  <c r="O18" i="8"/>
  <c r="R17" i="8" s="1"/>
  <c r="O24" i="8"/>
  <c r="R23" i="8" s="1"/>
  <c r="O16" i="8"/>
  <c r="R15" i="8" s="1"/>
  <c r="Q13" i="8"/>
  <c r="O20" i="8"/>
  <c r="R19" i="8" s="1"/>
  <c r="O15" i="9"/>
  <c r="O23" i="9"/>
  <c r="Q23" i="8"/>
  <c r="Q21" i="8"/>
  <c r="O21" i="9"/>
  <c r="R21" i="9" s="1"/>
  <c r="Q17" i="8"/>
  <c r="Q19" i="8"/>
  <c r="O17" i="9"/>
  <c r="O19" i="9"/>
  <c r="Q15" i="8"/>
  <c r="Q60" i="9"/>
  <c r="F37" i="13"/>
  <c r="Q62" i="9"/>
  <c r="F39" i="13"/>
  <c r="Q58" i="9"/>
  <c r="F35" i="13"/>
  <c r="Q61" i="9"/>
  <c r="F38" i="13"/>
  <c r="Q59" i="9"/>
  <c r="F36" i="13"/>
  <c r="Q57" i="9"/>
  <c r="F34" i="13"/>
  <c r="I34" i="13"/>
  <c r="G38" i="13"/>
  <c r="G11" i="13"/>
  <c r="G8" i="13"/>
  <c r="G7" i="13"/>
  <c r="G39" i="13"/>
  <c r="G72" i="13"/>
  <c r="I68" i="13"/>
  <c r="I35" i="13"/>
  <c r="G68" i="13"/>
  <c r="G35" i="13"/>
  <c r="G37" i="13"/>
  <c r="I10" i="13"/>
  <c r="I9" i="13"/>
  <c r="G69" i="13"/>
  <c r="G36" i="13"/>
  <c r="R17" i="9" l="1"/>
  <c r="R15" i="9"/>
  <c r="R35" i="9"/>
  <c r="R37" i="9"/>
  <c r="O61" i="11"/>
  <c r="R61" i="10"/>
  <c r="R39" i="9"/>
  <c r="O57" i="11"/>
  <c r="R57" i="10"/>
  <c r="R19" i="9"/>
  <c r="R49" i="9"/>
  <c r="D28" i="13"/>
  <c r="O62" i="11"/>
  <c r="R62" i="10"/>
  <c r="R47" i="8"/>
  <c r="R27" i="9"/>
  <c r="F18" i="13" s="1"/>
  <c r="R31" i="9"/>
  <c r="F20" i="13" s="1"/>
  <c r="O58" i="11"/>
  <c r="R58" i="10"/>
  <c r="R51" i="9"/>
  <c r="F30" i="13" s="1"/>
  <c r="Q53" i="9"/>
  <c r="Q33" i="9"/>
  <c r="O59" i="11"/>
  <c r="R59" i="10"/>
  <c r="N38" i="10"/>
  <c r="N37" i="11"/>
  <c r="N21" i="11"/>
  <c r="N22" i="10"/>
  <c r="N44" i="10"/>
  <c r="O44" i="10" s="1"/>
  <c r="Q44" i="10" s="1"/>
  <c r="N43" i="11"/>
  <c r="N32" i="10"/>
  <c r="O32" i="10" s="1"/>
  <c r="Q32" i="10" s="1"/>
  <c r="N31" i="11"/>
  <c r="N5" i="11"/>
  <c r="N6" i="10"/>
  <c r="N48" i="10"/>
  <c r="N47" i="11"/>
  <c r="N27" i="11"/>
  <c r="N28" i="10"/>
  <c r="N36" i="10"/>
  <c r="N35" i="11"/>
  <c r="N40" i="10"/>
  <c r="N39" i="11"/>
  <c r="N45" i="11"/>
  <c r="N46" i="10"/>
  <c r="O46" i="10" s="1"/>
  <c r="Q46" i="10" s="1"/>
  <c r="N30" i="10"/>
  <c r="N29" i="11"/>
  <c r="N13" i="11"/>
  <c r="N14" i="10"/>
  <c r="N54" i="10"/>
  <c r="O54" i="10" s="1"/>
  <c r="Q54" i="10" s="1"/>
  <c r="N53" i="11"/>
  <c r="N34" i="10"/>
  <c r="N33" i="11"/>
  <c r="N7" i="11"/>
  <c r="N8" i="10"/>
  <c r="N16" i="10"/>
  <c r="O16" i="10" s="1"/>
  <c r="N15" i="11"/>
  <c r="N42" i="10"/>
  <c r="N41" i="11"/>
  <c r="N24" i="10"/>
  <c r="N23" i="11"/>
  <c r="N51" i="11"/>
  <c r="N52" i="10"/>
  <c r="G32" i="13"/>
  <c r="N18" i="10"/>
  <c r="O18" i="10" s="1"/>
  <c r="N17" i="11"/>
  <c r="N25" i="11"/>
  <c r="N26" i="10"/>
  <c r="N49" i="11"/>
  <c r="N50" i="10"/>
  <c r="N9" i="11"/>
  <c r="N10" i="10"/>
  <c r="N20" i="10"/>
  <c r="O20" i="10" s="1"/>
  <c r="N19" i="11"/>
  <c r="N12" i="10"/>
  <c r="N11" i="11"/>
  <c r="D14" i="13"/>
  <c r="D12" i="13"/>
  <c r="Q18" i="8"/>
  <c r="D16" i="13"/>
  <c r="D18" i="13"/>
  <c r="D15" i="13"/>
  <c r="D21" i="13"/>
  <c r="D20" i="13"/>
  <c r="D25" i="13"/>
  <c r="D31" i="13"/>
  <c r="D30" i="13"/>
  <c r="D23" i="13"/>
  <c r="O29" i="10"/>
  <c r="Q25" i="9"/>
  <c r="F17" i="13"/>
  <c r="O44" i="9"/>
  <c r="Q44" i="9" s="1"/>
  <c r="Q43" i="9"/>
  <c r="O43" i="10"/>
  <c r="Q30" i="8"/>
  <c r="Q44" i="8"/>
  <c r="Q40" i="8"/>
  <c r="Q46" i="8"/>
  <c r="O35" i="10"/>
  <c r="F29" i="13"/>
  <c r="Q49" i="9"/>
  <c r="Q38" i="8"/>
  <c r="Q35" i="9"/>
  <c r="F22" i="13"/>
  <c r="O49" i="10"/>
  <c r="Q26" i="8"/>
  <c r="Q50" i="8"/>
  <c r="O53" i="10"/>
  <c r="R53" i="10" s="1"/>
  <c r="O31" i="10"/>
  <c r="Q31" i="9"/>
  <c r="O37" i="10"/>
  <c r="Q27" i="9"/>
  <c r="Q47" i="9"/>
  <c r="F28" i="13"/>
  <c r="F23" i="13"/>
  <c r="Q37" i="9"/>
  <c r="O41" i="10"/>
  <c r="O27" i="10"/>
  <c r="D26" i="13"/>
  <c r="D24" i="13"/>
  <c r="O51" i="10"/>
  <c r="F25" i="13"/>
  <c r="Q41" i="9"/>
  <c r="Q45" i="9"/>
  <c r="F27" i="13"/>
  <c r="O54" i="9"/>
  <c r="R53" i="9" s="1"/>
  <c r="O47" i="10"/>
  <c r="Q51" i="9"/>
  <c r="Q36" i="8"/>
  <c r="D22" i="13"/>
  <c r="Q34" i="8"/>
  <c r="O39" i="10"/>
  <c r="O45" i="10"/>
  <c r="R45" i="10" s="1"/>
  <c r="D19" i="13"/>
  <c r="D27" i="13"/>
  <c r="O33" i="10"/>
  <c r="Q28" i="8"/>
  <c r="D17" i="13"/>
  <c r="Q39" i="9"/>
  <c r="F24" i="13"/>
  <c r="Q54" i="8"/>
  <c r="Q52" i="8"/>
  <c r="O34" i="9"/>
  <c r="R33" i="9" s="1"/>
  <c r="Q42" i="8"/>
  <c r="O25" i="10"/>
  <c r="Q32" i="8"/>
  <c r="Q29" i="9"/>
  <c r="F19" i="13"/>
  <c r="D29" i="13"/>
  <c r="Q48" i="8"/>
  <c r="O24" i="9"/>
  <c r="Q24" i="9" s="1"/>
  <c r="Q20" i="8"/>
  <c r="D13" i="13"/>
  <c r="Q16" i="8"/>
  <c r="Q22" i="8"/>
  <c r="Q60" i="16"/>
  <c r="L37" i="13"/>
  <c r="Q24" i="8"/>
  <c r="Q60" i="17"/>
  <c r="T60" i="16"/>
  <c r="Q23" i="9"/>
  <c r="O19" i="10"/>
  <c r="R19" i="10" s="1"/>
  <c r="O23" i="10"/>
  <c r="O17" i="10"/>
  <c r="Q19" i="9"/>
  <c r="O21" i="10"/>
  <c r="Q15" i="9"/>
  <c r="Q17" i="9"/>
  <c r="Q21" i="9"/>
  <c r="O15" i="10"/>
  <c r="R15" i="10" s="1"/>
  <c r="H38" i="13"/>
  <c r="Q61" i="10"/>
  <c r="H39" i="13"/>
  <c r="Q62" i="10"/>
  <c r="Q58" i="10"/>
  <c r="H35" i="13"/>
  <c r="H34" i="13"/>
  <c r="Q57" i="10"/>
  <c r="Q59" i="10"/>
  <c r="H36" i="13"/>
  <c r="Q60" i="10"/>
  <c r="H37" i="13"/>
  <c r="Q5" i="10"/>
  <c r="K35" i="13"/>
  <c r="AG35" i="13" s="1"/>
  <c r="K68" i="13"/>
  <c r="AG68" i="13" s="1"/>
  <c r="I37" i="13"/>
  <c r="I7" i="13"/>
  <c r="K34" i="13"/>
  <c r="AG34" i="13" s="1"/>
  <c r="I8" i="13"/>
  <c r="I11" i="13"/>
  <c r="I38" i="13"/>
  <c r="I72" i="13"/>
  <c r="I39" i="13"/>
  <c r="K9" i="13"/>
  <c r="AG9" i="13" s="1"/>
  <c r="K10" i="13"/>
  <c r="AG10" i="13" s="1"/>
  <c r="I36" i="13"/>
  <c r="I69" i="13"/>
  <c r="R23" i="9" l="1"/>
  <c r="Q49" i="10"/>
  <c r="R58" i="11"/>
  <c r="O58" i="16"/>
  <c r="R62" i="11"/>
  <c r="O62" i="16"/>
  <c r="R43" i="10"/>
  <c r="R57" i="11"/>
  <c r="O57" i="16"/>
  <c r="R17" i="10"/>
  <c r="R61" i="11"/>
  <c r="O61" i="16"/>
  <c r="R59" i="11"/>
  <c r="O59" i="16"/>
  <c r="R31" i="10"/>
  <c r="H20" i="13" s="1"/>
  <c r="R43" i="9"/>
  <c r="F26" i="13" s="1"/>
  <c r="N48" i="11"/>
  <c r="O48" i="11" s="1"/>
  <c r="N47" i="16"/>
  <c r="N10" i="11"/>
  <c r="N9" i="16"/>
  <c r="N42" i="11"/>
  <c r="O42" i="11" s="1"/>
  <c r="N41" i="16"/>
  <c r="N30" i="11"/>
  <c r="N29" i="16"/>
  <c r="N5" i="16"/>
  <c r="N6" i="11"/>
  <c r="N50" i="11"/>
  <c r="N49" i="16"/>
  <c r="N16" i="11"/>
  <c r="O16" i="11" s="1"/>
  <c r="Q16" i="11" s="1"/>
  <c r="N15" i="16"/>
  <c r="N32" i="11"/>
  <c r="O32" i="11" s="1"/>
  <c r="N31" i="16"/>
  <c r="N46" i="11"/>
  <c r="O46" i="11" s="1"/>
  <c r="Q46" i="11" s="1"/>
  <c r="N45" i="16"/>
  <c r="N24" i="11"/>
  <c r="O24" i="11" s="1"/>
  <c r="Q24" i="11" s="1"/>
  <c r="N23" i="16"/>
  <c r="N26" i="11"/>
  <c r="O26" i="11" s="1"/>
  <c r="Q26" i="11" s="1"/>
  <c r="N25" i="16"/>
  <c r="N40" i="11"/>
  <c r="O40" i="11" s="1"/>
  <c r="Q40" i="11" s="1"/>
  <c r="N39" i="16"/>
  <c r="N44" i="11"/>
  <c r="O44" i="11" s="1"/>
  <c r="Q44" i="11" s="1"/>
  <c r="N43" i="16"/>
  <c r="I32" i="13"/>
  <c r="N18" i="11"/>
  <c r="N17" i="16"/>
  <c r="N8" i="11"/>
  <c r="N7" i="16"/>
  <c r="N34" i="11"/>
  <c r="O34" i="11" s="1"/>
  <c r="Q34" i="11" s="1"/>
  <c r="N33" i="16"/>
  <c r="N36" i="11"/>
  <c r="N35" i="16"/>
  <c r="N12" i="11"/>
  <c r="N11" i="16"/>
  <c r="N22" i="11"/>
  <c r="N21" i="16"/>
  <c r="N54" i="11"/>
  <c r="O54" i="11" s="1"/>
  <c r="N53" i="16"/>
  <c r="N38" i="11"/>
  <c r="O38" i="11" s="1"/>
  <c r="Q38" i="11" s="1"/>
  <c r="N37" i="16"/>
  <c r="N14" i="11"/>
  <c r="N13" i="16"/>
  <c r="O13" i="16" s="1"/>
  <c r="N20" i="11"/>
  <c r="O20" i="11" s="1"/>
  <c r="Q20" i="11" s="1"/>
  <c r="N19" i="16"/>
  <c r="N52" i="11"/>
  <c r="O52" i="11" s="1"/>
  <c r="Q52" i="11" s="1"/>
  <c r="N51" i="16"/>
  <c r="N28" i="11"/>
  <c r="N27" i="16"/>
  <c r="O36" i="10"/>
  <c r="O28" i="10"/>
  <c r="O48" i="10"/>
  <c r="O22" i="10"/>
  <c r="Q22" i="10" s="1"/>
  <c r="O26" i="10"/>
  <c r="F16" i="13"/>
  <c r="O50" i="10"/>
  <c r="R49" i="10" s="1"/>
  <c r="O47" i="11"/>
  <c r="O42" i="10"/>
  <c r="R41" i="10" s="1"/>
  <c r="Q41" i="10"/>
  <c r="Q31" i="10"/>
  <c r="Q45" i="10"/>
  <c r="H27" i="13"/>
  <c r="F31" i="13"/>
  <c r="Q54" i="9"/>
  <c r="O41" i="11"/>
  <c r="O31" i="11"/>
  <c r="Q43" i="10"/>
  <c r="H26" i="13"/>
  <c r="Q39" i="10"/>
  <c r="O43" i="11"/>
  <c r="O39" i="11"/>
  <c r="O53" i="11"/>
  <c r="Q27" i="10"/>
  <c r="O40" i="10"/>
  <c r="R39" i="10" s="1"/>
  <c r="Q53" i="10"/>
  <c r="H31" i="13"/>
  <c r="O35" i="11"/>
  <c r="Q35" i="10"/>
  <c r="O51" i="11"/>
  <c r="O33" i="11"/>
  <c r="R33" i="11" s="1"/>
  <c r="Q51" i="10"/>
  <c r="Q33" i="10"/>
  <c r="O52" i="10"/>
  <c r="R51" i="10" s="1"/>
  <c r="Q37" i="10"/>
  <c r="O29" i="11"/>
  <c r="O38" i="10"/>
  <c r="R37" i="10" s="1"/>
  <c r="O49" i="11"/>
  <c r="O30" i="10"/>
  <c r="R29" i="10" s="1"/>
  <c r="O34" i="10"/>
  <c r="R33" i="10" s="1"/>
  <c r="O37" i="11"/>
  <c r="R37" i="11" s="1"/>
  <c r="Q29" i="10"/>
  <c r="O45" i="11"/>
  <c r="O25" i="11"/>
  <c r="F21" i="13"/>
  <c r="Q34" i="9"/>
  <c r="O27" i="11"/>
  <c r="Q25" i="10"/>
  <c r="Q47" i="10"/>
  <c r="T60" i="17"/>
  <c r="O24" i="10"/>
  <c r="Q24" i="10" s="1"/>
  <c r="N37" i="13"/>
  <c r="U60" i="16"/>
  <c r="L70" i="13"/>
  <c r="Q15" i="10"/>
  <c r="F14" i="13"/>
  <c r="Q16" i="10"/>
  <c r="F15" i="13"/>
  <c r="O15" i="11"/>
  <c r="R15" i="11" s="1"/>
  <c r="Q17" i="10"/>
  <c r="Q18" i="10"/>
  <c r="Q20" i="10"/>
  <c r="O17" i="11"/>
  <c r="O19" i="11"/>
  <c r="R19" i="11" s="1"/>
  <c r="F13" i="13"/>
  <c r="F12" i="13"/>
  <c r="Q19" i="10"/>
  <c r="Q23" i="10"/>
  <c r="O21" i="11"/>
  <c r="Q21" i="10"/>
  <c r="O23" i="11"/>
  <c r="J36" i="13"/>
  <c r="Q59" i="11"/>
  <c r="J37" i="13"/>
  <c r="Q60" i="11"/>
  <c r="J39" i="13"/>
  <c r="Q62" i="11"/>
  <c r="Q57" i="11"/>
  <c r="J34" i="13"/>
  <c r="J35" i="13"/>
  <c r="Q58" i="11"/>
  <c r="J38" i="13"/>
  <c r="Q61" i="11"/>
  <c r="K37" i="13"/>
  <c r="AG37" i="13" s="1"/>
  <c r="K8" i="13"/>
  <c r="AG8" i="13" s="1"/>
  <c r="K38" i="13"/>
  <c r="AG38" i="13" s="1"/>
  <c r="K11" i="13"/>
  <c r="AG11" i="13" s="1"/>
  <c r="K7" i="13"/>
  <c r="K72" i="13"/>
  <c r="AG72" i="13" s="1"/>
  <c r="K39" i="13"/>
  <c r="AG39" i="13" s="1"/>
  <c r="K69" i="13"/>
  <c r="AG69" i="13" s="1"/>
  <c r="K36" i="13"/>
  <c r="AG36" i="13" s="1"/>
  <c r="N6" i="1"/>
  <c r="O6" i="1" s="1"/>
  <c r="L55" i="10"/>
  <c r="R26" i="14"/>
  <c r="Q26" i="14"/>
  <c r="O26" i="14"/>
  <c r="N90" i="10" s="1"/>
  <c r="N26" i="14"/>
  <c r="L26" i="14"/>
  <c r="N90" i="9" s="1"/>
  <c r="K26" i="14"/>
  <c r="I26" i="14"/>
  <c r="N90" i="8" s="1"/>
  <c r="G26" i="14"/>
  <c r="F26" i="14"/>
  <c r="N90" i="1" s="1"/>
  <c r="D26" i="14"/>
  <c r="N61" i="11"/>
  <c r="N60" i="11"/>
  <c r="N57" i="11"/>
  <c r="K67" i="13" s="1"/>
  <c r="N62" i="11"/>
  <c r="N59" i="11"/>
  <c r="N58" i="11"/>
  <c r="L55" i="11"/>
  <c r="N61" i="10"/>
  <c r="I71" i="13" s="1"/>
  <c r="N60" i="10"/>
  <c r="N57" i="10"/>
  <c r="I67" i="13" s="1"/>
  <c r="N62" i="10"/>
  <c r="T62" i="10" s="1"/>
  <c r="H72" i="13" s="1"/>
  <c r="N59" i="10"/>
  <c r="T59" i="10" s="1"/>
  <c r="H69" i="13" s="1"/>
  <c r="N58" i="10"/>
  <c r="T58" i="10" s="1"/>
  <c r="H68" i="13" s="1"/>
  <c r="N62" i="9"/>
  <c r="T62" i="9" s="1"/>
  <c r="F72" i="13" s="1"/>
  <c r="N61" i="9"/>
  <c r="G71" i="13" s="1"/>
  <c r="N60" i="9"/>
  <c r="N59" i="9"/>
  <c r="T59" i="9" s="1"/>
  <c r="F69" i="13" s="1"/>
  <c r="N58" i="9"/>
  <c r="T58" i="9" s="1"/>
  <c r="F68" i="13" s="1"/>
  <c r="N57" i="9"/>
  <c r="G67" i="13" s="1"/>
  <c r="L55" i="9"/>
  <c r="N62" i="8"/>
  <c r="T62" i="8" s="1"/>
  <c r="D72" i="13" s="1"/>
  <c r="N61" i="8"/>
  <c r="E71" i="13" s="1"/>
  <c r="N60" i="8"/>
  <c r="N59" i="8"/>
  <c r="T59" i="8" s="1"/>
  <c r="D69" i="13" s="1"/>
  <c r="N58" i="8"/>
  <c r="T58" i="8" s="1"/>
  <c r="D68" i="13" s="1"/>
  <c r="N57" i="8"/>
  <c r="E67" i="13" s="1"/>
  <c r="L55" i="8"/>
  <c r="N58" i="1"/>
  <c r="O13" i="11"/>
  <c r="O11" i="11"/>
  <c r="O9" i="11"/>
  <c r="O7" i="11"/>
  <c r="O5" i="11"/>
  <c r="O13" i="10"/>
  <c r="O11" i="10"/>
  <c r="O9" i="10"/>
  <c r="O7" i="10"/>
  <c r="O13" i="9"/>
  <c r="O11" i="9"/>
  <c r="O9" i="9"/>
  <c r="O7" i="9"/>
  <c r="O5" i="9"/>
  <c r="G11" i="8"/>
  <c r="O11" i="8" s="1"/>
  <c r="G9" i="8"/>
  <c r="O9" i="8" s="1"/>
  <c r="G7" i="8"/>
  <c r="O7" i="8" s="1"/>
  <c r="O5" i="8"/>
  <c r="A14" i="8"/>
  <c r="A12" i="8"/>
  <c r="A10" i="8"/>
  <c r="A8" i="8"/>
  <c r="A6" i="8"/>
  <c r="Q88" i="12"/>
  <c r="R62" i="1"/>
  <c r="R61" i="1"/>
  <c r="R60" i="1"/>
  <c r="R59" i="1"/>
  <c r="R58" i="1"/>
  <c r="R57" i="1"/>
  <c r="Q89" i="12"/>
  <c r="L55" i="1"/>
  <c r="N62" i="1"/>
  <c r="N61" i="1"/>
  <c r="C71" i="13" s="1"/>
  <c r="N60" i="1"/>
  <c r="N59" i="1"/>
  <c r="N57" i="1"/>
  <c r="C67" i="13" s="1"/>
  <c r="R53" i="11" l="1"/>
  <c r="R25" i="11"/>
  <c r="R39" i="11"/>
  <c r="R23" i="11"/>
  <c r="R45" i="11"/>
  <c r="R43" i="11"/>
  <c r="Q9" i="10"/>
  <c r="Q13" i="10"/>
  <c r="Q11" i="11"/>
  <c r="L36" i="13"/>
  <c r="R59" i="16"/>
  <c r="O59" i="17"/>
  <c r="Q59" i="16"/>
  <c r="Q11" i="9"/>
  <c r="R17" i="11"/>
  <c r="R61" i="16"/>
  <c r="Q61" i="16"/>
  <c r="O61" i="17"/>
  <c r="L38" i="13"/>
  <c r="R23" i="10"/>
  <c r="H16" i="13" s="1"/>
  <c r="L34" i="13"/>
  <c r="L40" i="13" s="1"/>
  <c r="R57" i="16"/>
  <c r="O57" i="17"/>
  <c r="Q57" i="16"/>
  <c r="Q7" i="9"/>
  <c r="R31" i="11"/>
  <c r="Q9" i="9"/>
  <c r="R41" i="11"/>
  <c r="R25" i="10"/>
  <c r="H17" i="13" s="1"/>
  <c r="R62" i="16"/>
  <c r="Q62" i="16"/>
  <c r="L39" i="13"/>
  <c r="O62" i="17"/>
  <c r="Q11" i="10"/>
  <c r="R35" i="10"/>
  <c r="H22" i="13" s="1"/>
  <c r="L35" i="13"/>
  <c r="R58" i="16"/>
  <c r="O58" i="17"/>
  <c r="Q58" i="16"/>
  <c r="R51" i="11"/>
  <c r="Q7" i="11"/>
  <c r="Q9" i="11"/>
  <c r="Q47" i="11"/>
  <c r="R47" i="11"/>
  <c r="R21" i="10"/>
  <c r="H15" i="13" s="1"/>
  <c r="R27" i="10"/>
  <c r="H18" i="13" s="1"/>
  <c r="Q7" i="10"/>
  <c r="Q13" i="11"/>
  <c r="R47" i="10"/>
  <c r="H28" i="13" s="1"/>
  <c r="N40" i="16"/>
  <c r="N39" i="17"/>
  <c r="N50" i="16"/>
  <c r="O50" i="16" s="1"/>
  <c r="Q50" i="16" s="1"/>
  <c r="N49" i="17"/>
  <c r="N14" i="16"/>
  <c r="O14" i="16" s="1"/>
  <c r="Q14" i="16" s="1"/>
  <c r="N13" i="17"/>
  <c r="O13" i="17" s="1"/>
  <c r="N34" i="16"/>
  <c r="O34" i="16" s="1"/>
  <c r="Q34" i="16" s="1"/>
  <c r="N33" i="17"/>
  <c r="N5" i="17"/>
  <c r="N6" i="16"/>
  <c r="N24" i="16"/>
  <c r="O24" i="16" s="1"/>
  <c r="Q24" i="16" s="1"/>
  <c r="N23" i="17"/>
  <c r="N29" i="17"/>
  <c r="N30" i="16"/>
  <c r="O30" i="16" s="1"/>
  <c r="Q30" i="16" s="1"/>
  <c r="N38" i="16"/>
  <c r="O38" i="16" s="1"/>
  <c r="Q38" i="16" s="1"/>
  <c r="N37" i="17"/>
  <c r="N7" i="17"/>
  <c r="N8" i="16"/>
  <c r="O8" i="16" s="1"/>
  <c r="Q8" i="16" s="1"/>
  <c r="O7" i="16"/>
  <c r="R7" i="16" s="1"/>
  <c r="N45" i="17"/>
  <c r="N46" i="16"/>
  <c r="N41" i="17"/>
  <c r="N42" i="16"/>
  <c r="N36" i="16"/>
  <c r="O36" i="16" s="1"/>
  <c r="Q36" i="16" s="1"/>
  <c r="N35" i="17"/>
  <c r="AG7" i="13"/>
  <c r="AG32" i="13" s="1"/>
  <c r="K32" i="13"/>
  <c r="N54" i="16"/>
  <c r="N53" i="17"/>
  <c r="N17" i="17"/>
  <c r="N18" i="16"/>
  <c r="N31" i="17"/>
  <c r="N32" i="16"/>
  <c r="N9" i="17"/>
  <c r="N10" i="16"/>
  <c r="O10" i="16" s="1"/>
  <c r="Q10" i="16" s="1"/>
  <c r="O9" i="16"/>
  <c r="R9" i="16" s="1"/>
  <c r="N20" i="16"/>
  <c r="N19" i="17"/>
  <c r="N27" i="17"/>
  <c r="N28" i="16"/>
  <c r="O28" i="16" s="1"/>
  <c r="Q28" i="16" s="1"/>
  <c r="N21" i="17"/>
  <c r="N22" i="16"/>
  <c r="N43" i="17"/>
  <c r="N44" i="16"/>
  <c r="N15" i="17"/>
  <c r="N16" i="16"/>
  <c r="N48" i="16"/>
  <c r="N47" i="17"/>
  <c r="N26" i="16"/>
  <c r="O26" i="16" s="1"/>
  <c r="N25" i="17"/>
  <c r="N52" i="16"/>
  <c r="N51" i="17"/>
  <c r="N12" i="16"/>
  <c r="O12" i="16" s="1"/>
  <c r="Q12" i="16" s="1"/>
  <c r="N11" i="17"/>
  <c r="O11" i="16"/>
  <c r="Q41" i="11"/>
  <c r="Q26" i="10"/>
  <c r="Q28" i="10"/>
  <c r="Q36" i="10"/>
  <c r="Q48" i="10"/>
  <c r="O18" i="11"/>
  <c r="O30" i="11"/>
  <c r="Q30" i="11" s="1"/>
  <c r="H25" i="13"/>
  <c r="Q50" i="10"/>
  <c r="H29" i="13"/>
  <c r="AG67" i="13"/>
  <c r="Q38" i="10"/>
  <c r="Q33" i="11"/>
  <c r="O28" i="11"/>
  <c r="R27" i="11" s="1"/>
  <c r="Q37" i="11"/>
  <c r="O29" i="16"/>
  <c r="O33" i="16"/>
  <c r="O27" i="16"/>
  <c r="R27" i="16" s="1"/>
  <c r="O37" i="16"/>
  <c r="Q29" i="11"/>
  <c r="Q40" i="10"/>
  <c r="Q27" i="11"/>
  <c r="Q34" i="10"/>
  <c r="O53" i="16"/>
  <c r="O31" i="16"/>
  <c r="Q51" i="11"/>
  <c r="Q53" i="11"/>
  <c r="Q31" i="11"/>
  <c r="Q25" i="11"/>
  <c r="Q52" i="10"/>
  <c r="O51" i="16"/>
  <c r="Q54" i="11"/>
  <c r="Q32" i="11"/>
  <c r="Q42" i="10"/>
  <c r="O25" i="16"/>
  <c r="Q30" i="10"/>
  <c r="O41" i="16"/>
  <c r="O47" i="16"/>
  <c r="O45" i="16"/>
  <c r="O50" i="11"/>
  <c r="R49" i="11" s="1"/>
  <c r="O39" i="16"/>
  <c r="Q42" i="11"/>
  <c r="Q48" i="11"/>
  <c r="Q45" i="11"/>
  <c r="O49" i="16"/>
  <c r="R49" i="16" s="1"/>
  <c r="O36" i="11"/>
  <c r="R35" i="11" s="1"/>
  <c r="Q39" i="11"/>
  <c r="Q49" i="11"/>
  <c r="O35" i="16"/>
  <c r="R35" i="16" s="1"/>
  <c r="Q43" i="11"/>
  <c r="Q35" i="11"/>
  <c r="O43" i="16"/>
  <c r="T45" i="10"/>
  <c r="T53" i="10"/>
  <c r="T43" i="10"/>
  <c r="T39" i="9"/>
  <c r="T47" i="9"/>
  <c r="T37" i="9"/>
  <c r="T51" i="9"/>
  <c r="T49" i="9"/>
  <c r="T41" i="9"/>
  <c r="T53" i="9"/>
  <c r="T35" i="9"/>
  <c r="T43" i="9"/>
  <c r="T45" i="9"/>
  <c r="T45" i="8"/>
  <c r="T43" i="8"/>
  <c r="T47" i="8"/>
  <c r="T39" i="8"/>
  <c r="T37" i="8"/>
  <c r="T41" i="8"/>
  <c r="T51" i="8"/>
  <c r="T53" i="8"/>
  <c r="T49" i="8"/>
  <c r="T35" i="8"/>
  <c r="T45" i="1"/>
  <c r="T49" i="1"/>
  <c r="T53" i="1"/>
  <c r="T51" i="1"/>
  <c r="T47" i="1"/>
  <c r="T33" i="1"/>
  <c r="T35" i="1"/>
  <c r="T37" i="1"/>
  <c r="T39" i="1"/>
  <c r="T43" i="1"/>
  <c r="T41" i="1"/>
  <c r="T25" i="10"/>
  <c r="T31" i="10"/>
  <c r="T27" i="10"/>
  <c r="T17" i="9"/>
  <c r="F48" i="13" s="1"/>
  <c r="T25" i="9"/>
  <c r="T27" i="9"/>
  <c r="T33" i="9"/>
  <c r="T31" i="9"/>
  <c r="T29" i="9"/>
  <c r="T25" i="8"/>
  <c r="T29" i="8"/>
  <c r="T31" i="8"/>
  <c r="T33" i="8"/>
  <c r="T27" i="8"/>
  <c r="T29" i="1"/>
  <c r="T31" i="1"/>
  <c r="T25" i="1"/>
  <c r="T27" i="1"/>
  <c r="O22" i="11"/>
  <c r="R21" i="11" s="1"/>
  <c r="Q9" i="8"/>
  <c r="Q13" i="9"/>
  <c r="Q11" i="8"/>
  <c r="O10" i="1"/>
  <c r="Q10" i="1" s="1"/>
  <c r="O14" i="1"/>
  <c r="O12" i="1"/>
  <c r="Q12" i="1" s="1"/>
  <c r="T60" i="18"/>
  <c r="P37" i="13"/>
  <c r="O8" i="1"/>
  <c r="Q8" i="1" s="1"/>
  <c r="Q7" i="8"/>
  <c r="U60" i="17"/>
  <c r="N70" i="13"/>
  <c r="Q60" i="18"/>
  <c r="O90" i="1"/>
  <c r="Q13" i="16"/>
  <c r="O17" i="16"/>
  <c r="O19" i="16"/>
  <c r="O21" i="16"/>
  <c r="O15" i="16"/>
  <c r="O23" i="16"/>
  <c r="N90" i="11"/>
  <c r="N90" i="12" s="1"/>
  <c r="T21" i="9"/>
  <c r="F50" i="13" s="1"/>
  <c r="T23" i="8"/>
  <c r="T15" i="8"/>
  <c r="T21" i="8"/>
  <c r="T17" i="8"/>
  <c r="T19" i="8"/>
  <c r="T15" i="9"/>
  <c r="F47" i="13" s="1"/>
  <c r="T19" i="9"/>
  <c r="F49" i="13" s="1"/>
  <c r="T19" i="1"/>
  <c r="T23" i="1"/>
  <c r="T17" i="1"/>
  <c r="T21" i="1"/>
  <c r="T15" i="1"/>
  <c r="T23" i="9"/>
  <c r="F51" i="13" s="1"/>
  <c r="Q19" i="11"/>
  <c r="Q23" i="11"/>
  <c r="T19" i="10"/>
  <c r="H14" i="13"/>
  <c r="H13" i="13"/>
  <c r="T17" i="10"/>
  <c r="Q15" i="11"/>
  <c r="Q21" i="11"/>
  <c r="Q17" i="11"/>
  <c r="T15" i="10"/>
  <c r="H47" i="13" s="1"/>
  <c r="H12" i="13"/>
  <c r="O90" i="8"/>
  <c r="D91" i="13" s="1"/>
  <c r="D95" i="13" s="1"/>
  <c r="O90" i="11"/>
  <c r="J91" i="13" s="1"/>
  <c r="O90" i="9"/>
  <c r="F91" i="13" s="1"/>
  <c r="F95" i="13" s="1"/>
  <c r="P64" i="9"/>
  <c r="P65" i="9" s="1"/>
  <c r="O90" i="10"/>
  <c r="T62" i="11"/>
  <c r="J72" i="13" s="1"/>
  <c r="T59" i="11"/>
  <c r="J69" i="13" s="1"/>
  <c r="T61" i="11"/>
  <c r="J71" i="13" s="1"/>
  <c r="T58" i="11"/>
  <c r="J68" i="13" s="1"/>
  <c r="P64" i="10"/>
  <c r="P65" i="10" s="1"/>
  <c r="P64" i="11"/>
  <c r="P65" i="11" s="1"/>
  <c r="P64" i="8"/>
  <c r="P65" i="8" s="1"/>
  <c r="P102" i="8" s="1"/>
  <c r="C70" i="13"/>
  <c r="P64" i="1"/>
  <c r="O12" i="8"/>
  <c r="R11" i="8" s="1"/>
  <c r="O8" i="8"/>
  <c r="R7" i="8" s="1"/>
  <c r="T60" i="11"/>
  <c r="J70" i="13" s="1"/>
  <c r="I70" i="13"/>
  <c r="I73" i="13" s="1"/>
  <c r="G70" i="13"/>
  <c r="O6" i="8"/>
  <c r="R5" i="8" s="1"/>
  <c r="Q5" i="8"/>
  <c r="Q5" i="11"/>
  <c r="Q5" i="9"/>
  <c r="E70" i="13"/>
  <c r="K71" i="13"/>
  <c r="AG71" i="13" s="1"/>
  <c r="B75" i="13"/>
  <c r="Q71" i="12"/>
  <c r="Q9" i="1"/>
  <c r="D75" i="13"/>
  <c r="Q79" i="12"/>
  <c r="Q11" i="1"/>
  <c r="Q74" i="12"/>
  <c r="F75" i="13"/>
  <c r="H75" i="13"/>
  <c r="J75" i="13"/>
  <c r="Q13" i="1"/>
  <c r="T62" i="1"/>
  <c r="T58" i="1"/>
  <c r="Q7" i="1"/>
  <c r="K70" i="13"/>
  <c r="Q5" i="1"/>
  <c r="T61" i="8"/>
  <c r="D71" i="13" s="1"/>
  <c r="T60" i="1"/>
  <c r="T61" i="1"/>
  <c r="T57" i="11"/>
  <c r="J67" i="13" s="1"/>
  <c r="T61" i="9"/>
  <c r="F71" i="13" s="1"/>
  <c r="T57" i="1"/>
  <c r="T60" i="10"/>
  <c r="H70" i="13" s="1"/>
  <c r="T57" i="9"/>
  <c r="F67" i="13" s="1"/>
  <c r="T57" i="8"/>
  <c r="D67" i="13" s="1"/>
  <c r="T57" i="10"/>
  <c r="H67" i="13" s="1"/>
  <c r="T59" i="1"/>
  <c r="T60" i="9"/>
  <c r="F70" i="13" s="1"/>
  <c r="T61" i="10"/>
  <c r="H71" i="13" s="1"/>
  <c r="C40" i="13"/>
  <c r="H79" i="13"/>
  <c r="F40" i="13"/>
  <c r="F85" i="13"/>
  <c r="J85" i="13"/>
  <c r="D79" i="13"/>
  <c r="F79" i="13"/>
  <c r="J79" i="13"/>
  <c r="D85" i="13"/>
  <c r="H85" i="13"/>
  <c r="E40" i="13"/>
  <c r="B40" i="13"/>
  <c r="B79" i="13"/>
  <c r="B85" i="13"/>
  <c r="Q86" i="12"/>
  <c r="Q87" i="12"/>
  <c r="O10" i="8"/>
  <c r="R9" i="8" s="1"/>
  <c r="P63" i="1"/>
  <c r="R11" i="16" l="1"/>
  <c r="R33" i="16"/>
  <c r="T47" i="10"/>
  <c r="T35" i="10"/>
  <c r="Q23" i="16"/>
  <c r="R23" i="16"/>
  <c r="T62" i="16"/>
  <c r="L72" i="13" s="1"/>
  <c r="U62" i="16"/>
  <c r="R61" i="17"/>
  <c r="Q61" i="17"/>
  <c r="O61" i="18"/>
  <c r="N38" i="13"/>
  <c r="T61" i="16"/>
  <c r="L71" i="13" s="1"/>
  <c r="R17" i="16"/>
  <c r="R37" i="16"/>
  <c r="Q45" i="16"/>
  <c r="R29" i="16"/>
  <c r="N36" i="13"/>
  <c r="R59" i="17"/>
  <c r="O59" i="18"/>
  <c r="Q59" i="17"/>
  <c r="N34" i="13"/>
  <c r="R57" i="17"/>
  <c r="O57" i="18"/>
  <c r="Q57" i="17"/>
  <c r="T59" i="16"/>
  <c r="L69" i="13" s="1"/>
  <c r="U59" i="16"/>
  <c r="R58" i="17"/>
  <c r="Q58" i="17"/>
  <c r="O58" i="18"/>
  <c r="N35" i="13"/>
  <c r="T57" i="16"/>
  <c r="L67" i="13" s="1"/>
  <c r="T58" i="16"/>
  <c r="L68" i="13" s="1"/>
  <c r="U58" i="16"/>
  <c r="R13" i="16"/>
  <c r="T13" i="16" s="1"/>
  <c r="U13" i="16" s="1"/>
  <c r="Q25" i="16"/>
  <c r="R25" i="16"/>
  <c r="R62" i="17"/>
  <c r="Q62" i="17"/>
  <c r="O62" i="18"/>
  <c r="N39" i="13"/>
  <c r="R29" i="11"/>
  <c r="T29" i="11" s="1"/>
  <c r="B54" i="13"/>
  <c r="B65" i="13"/>
  <c r="B67" i="13"/>
  <c r="B66" i="13"/>
  <c r="B64" i="13"/>
  <c r="B71" i="13"/>
  <c r="B72" i="13"/>
  <c r="B62" i="13"/>
  <c r="B60" i="13"/>
  <c r="B59" i="13"/>
  <c r="B61" i="13"/>
  <c r="B69" i="13"/>
  <c r="B53" i="13"/>
  <c r="B57" i="13"/>
  <c r="B68" i="13"/>
  <c r="B52" i="13"/>
  <c r="B56" i="13"/>
  <c r="B58" i="13"/>
  <c r="B55" i="13"/>
  <c r="B63" i="13"/>
  <c r="L11" i="13"/>
  <c r="T21" i="10"/>
  <c r="U21" i="10" s="1"/>
  <c r="N24" i="17"/>
  <c r="O24" i="17" s="1"/>
  <c r="Q24" i="17" s="1"/>
  <c r="N23" i="18"/>
  <c r="O23" i="18" s="1"/>
  <c r="N10" i="17"/>
  <c r="O10" i="17" s="1"/>
  <c r="Q10" i="17" s="1"/>
  <c r="N9" i="18"/>
  <c r="O9" i="17"/>
  <c r="N41" i="18"/>
  <c r="N42" i="17"/>
  <c r="O42" i="17" s="1"/>
  <c r="N16" i="17"/>
  <c r="O16" i="17" s="1"/>
  <c r="Q16" i="17" s="1"/>
  <c r="N15" i="18"/>
  <c r="N5" i="18"/>
  <c r="N6" i="17"/>
  <c r="O6" i="17" s="1"/>
  <c r="Q6" i="17" s="1"/>
  <c r="O5" i="17"/>
  <c r="Q9" i="16"/>
  <c r="N31" i="18"/>
  <c r="N32" i="17"/>
  <c r="O32" i="17" s="1"/>
  <c r="Q32" i="17" s="1"/>
  <c r="N45" i="18"/>
  <c r="N46" i="17"/>
  <c r="N34" i="17"/>
  <c r="N33" i="18"/>
  <c r="N48" i="17"/>
  <c r="O48" i="17" s="1"/>
  <c r="Q48" i="17" s="1"/>
  <c r="N47" i="18"/>
  <c r="Q11" i="16"/>
  <c r="N43" i="18"/>
  <c r="N44" i="17"/>
  <c r="Q7" i="16"/>
  <c r="N12" i="17"/>
  <c r="O12" i="17" s="1"/>
  <c r="Q12" i="17" s="1"/>
  <c r="N11" i="18"/>
  <c r="O11" i="17"/>
  <c r="N18" i="17"/>
  <c r="O18" i="17" s="1"/>
  <c r="Q18" i="17" s="1"/>
  <c r="N17" i="18"/>
  <c r="O17" i="18" s="1"/>
  <c r="N14" i="17"/>
  <c r="O14" i="17" s="1"/>
  <c r="Q14" i="17" s="1"/>
  <c r="N13" i="18"/>
  <c r="O13" i="18" s="1"/>
  <c r="N22" i="17"/>
  <c r="O22" i="17" s="1"/>
  <c r="Q22" i="17" s="1"/>
  <c r="N21" i="18"/>
  <c r="N54" i="17"/>
  <c r="O54" i="17" s="1"/>
  <c r="Q54" i="17" s="1"/>
  <c r="N53" i="18"/>
  <c r="N8" i="17"/>
  <c r="O8" i="17" s="1"/>
  <c r="Q8" i="17" s="1"/>
  <c r="N7" i="18"/>
  <c r="O7" i="17"/>
  <c r="R7" i="17" s="1"/>
  <c r="N51" i="18"/>
  <c r="N52" i="17"/>
  <c r="N38" i="17"/>
  <c r="N37" i="18"/>
  <c r="N50" i="17"/>
  <c r="O50" i="17" s="1"/>
  <c r="N49" i="18"/>
  <c r="O23" i="17"/>
  <c r="N28" i="17"/>
  <c r="N27" i="18"/>
  <c r="N26" i="17"/>
  <c r="N25" i="18"/>
  <c r="N19" i="18"/>
  <c r="N20" i="17"/>
  <c r="O20" i="17" s="1"/>
  <c r="Q20" i="17" s="1"/>
  <c r="N39" i="18"/>
  <c r="N40" i="17"/>
  <c r="N36" i="17"/>
  <c r="N35" i="18"/>
  <c r="N30" i="17"/>
  <c r="O30" i="17" s="1"/>
  <c r="Q30" i="17" s="1"/>
  <c r="N29" i="18"/>
  <c r="O64" i="1"/>
  <c r="Q64" i="1" s="1"/>
  <c r="P64" i="12"/>
  <c r="U33" i="9"/>
  <c r="F56" i="13"/>
  <c r="U45" i="9"/>
  <c r="F62" i="13"/>
  <c r="U47" i="10"/>
  <c r="H63" i="13"/>
  <c r="U27" i="9"/>
  <c r="F53" i="13"/>
  <c r="U43" i="9"/>
  <c r="F61" i="13"/>
  <c r="T51" i="10"/>
  <c r="H30" i="13"/>
  <c r="U25" i="9"/>
  <c r="F52" i="13"/>
  <c r="U35" i="9"/>
  <c r="F57" i="13"/>
  <c r="Q12" i="8"/>
  <c r="U53" i="9"/>
  <c r="F66" i="13"/>
  <c r="O44" i="16"/>
  <c r="Q44" i="16" s="1"/>
  <c r="Q8" i="8"/>
  <c r="O16" i="16"/>
  <c r="U27" i="10"/>
  <c r="H53" i="13"/>
  <c r="U41" i="9"/>
  <c r="F60" i="13"/>
  <c r="U31" i="10"/>
  <c r="H55" i="13"/>
  <c r="U49" i="9"/>
  <c r="F64" i="13"/>
  <c r="T45" i="11"/>
  <c r="J27" i="13"/>
  <c r="T37" i="10"/>
  <c r="H23" i="13"/>
  <c r="U49" i="8"/>
  <c r="D64" i="13"/>
  <c r="U37" i="9"/>
  <c r="F58" i="13"/>
  <c r="T29" i="10"/>
  <c r="H19" i="13"/>
  <c r="T25" i="11"/>
  <c r="J17" i="13"/>
  <c r="T27" i="11"/>
  <c r="J18" i="13"/>
  <c r="U51" i="9"/>
  <c r="F65" i="13"/>
  <c r="U53" i="8"/>
  <c r="D66" i="13"/>
  <c r="U47" i="9"/>
  <c r="F63" i="13"/>
  <c r="T43" i="11"/>
  <c r="J26" i="13"/>
  <c r="T47" i="11"/>
  <c r="J28" i="13"/>
  <c r="T33" i="10"/>
  <c r="H21" i="13"/>
  <c r="T31" i="11"/>
  <c r="J20" i="13"/>
  <c r="T39" i="10"/>
  <c r="H24" i="13"/>
  <c r="U27" i="8"/>
  <c r="D53" i="13"/>
  <c r="U39" i="9"/>
  <c r="F59" i="13"/>
  <c r="T37" i="11"/>
  <c r="J23" i="13"/>
  <c r="U33" i="8"/>
  <c r="D56" i="13"/>
  <c r="U41" i="8"/>
  <c r="D60" i="13"/>
  <c r="U43" i="10"/>
  <c r="H61" i="13"/>
  <c r="T41" i="11"/>
  <c r="J25" i="13"/>
  <c r="T53" i="11"/>
  <c r="J31" i="13"/>
  <c r="U51" i="8"/>
  <c r="D65" i="13"/>
  <c r="U31" i="8"/>
  <c r="D55" i="13"/>
  <c r="U37" i="8"/>
  <c r="D58" i="13"/>
  <c r="T41" i="10"/>
  <c r="T33" i="11"/>
  <c r="J21" i="13"/>
  <c r="O22" i="16"/>
  <c r="Q22" i="16" s="1"/>
  <c r="U25" i="10"/>
  <c r="H52" i="13"/>
  <c r="Q10" i="8"/>
  <c r="Q6" i="8"/>
  <c r="U29" i="8"/>
  <c r="D54" i="13"/>
  <c r="U39" i="8"/>
  <c r="D59" i="13"/>
  <c r="T49" i="10"/>
  <c r="T51" i="11"/>
  <c r="J30" i="13"/>
  <c r="O90" i="12"/>
  <c r="Q90" i="12" s="1"/>
  <c r="U25" i="8"/>
  <c r="D52" i="13"/>
  <c r="U47" i="8"/>
  <c r="D63" i="13"/>
  <c r="U53" i="10"/>
  <c r="H66" i="13"/>
  <c r="U35" i="8"/>
  <c r="D57" i="13"/>
  <c r="U29" i="9"/>
  <c r="F54" i="13"/>
  <c r="U43" i="8"/>
  <c r="D61" i="13"/>
  <c r="U45" i="10"/>
  <c r="H62" i="13"/>
  <c r="T39" i="11"/>
  <c r="J24" i="13"/>
  <c r="T49" i="11"/>
  <c r="J29" i="13"/>
  <c r="U31" i="9"/>
  <c r="F55" i="13"/>
  <c r="U45" i="8"/>
  <c r="D62" i="13"/>
  <c r="U35" i="10"/>
  <c r="H57" i="13"/>
  <c r="Q18" i="11"/>
  <c r="AG70" i="13"/>
  <c r="AF75" i="13"/>
  <c r="Q36" i="11"/>
  <c r="O46" i="16"/>
  <c r="R45" i="16" s="1"/>
  <c r="O27" i="17"/>
  <c r="O45" i="17"/>
  <c r="Q26" i="16"/>
  <c r="Q27" i="16"/>
  <c r="O49" i="17"/>
  <c r="O25" i="17"/>
  <c r="O33" i="17"/>
  <c r="O47" i="17"/>
  <c r="Q49" i="16"/>
  <c r="O48" i="16"/>
  <c r="R47" i="16" s="1"/>
  <c r="Q33" i="16"/>
  <c r="Q29" i="16"/>
  <c r="Q35" i="16"/>
  <c r="Q41" i="16"/>
  <c r="Q47" i="16"/>
  <c r="T60" i="19"/>
  <c r="O35" i="17"/>
  <c r="O41" i="17"/>
  <c r="R41" i="17" s="1"/>
  <c r="O29" i="17"/>
  <c r="O42" i="16"/>
  <c r="R41" i="16" s="1"/>
  <c r="Q51" i="16"/>
  <c r="O31" i="17"/>
  <c r="O51" i="17"/>
  <c r="Q31" i="16"/>
  <c r="O43" i="17"/>
  <c r="Q39" i="16"/>
  <c r="O52" i="16"/>
  <c r="R51" i="16" s="1"/>
  <c r="O32" i="16"/>
  <c r="R31" i="16" s="1"/>
  <c r="Q28" i="11"/>
  <c r="Q43" i="16"/>
  <c r="O40" i="16"/>
  <c r="R39" i="16" s="1"/>
  <c r="O54" i="16"/>
  <c r="R53" i="16" s="1"/>
  <c r="Q37" i="16"/>
  <c r="O39" i="17"/>
  <c r="O53" i="17"/>
  <c r="O37" i="17"/>
  <c r="Q53" i="16"/>
  <c r="Q50" i="11"/>
  <c r="U41" i="1"/>
  <c r="U43" i="1"/>
  <c r="U39" i="1"/>
  <c r="U37" i="1"/>
  <c r="R5" i="1"/>
  <c r="T5" i="1" s="1"/>
  <c r="O55" i="1"/>
  <c r="O63" i="1" s="1"/>
  <c r="U35" i="1"/>
  <c r="U33" i="1"/>
  <c r="U25" i="1"/>
  <c r="U31" i="1"/>
  <c r="U47" i="1"/>
  <c r="U27" i="1"/>
  <c r="U29" i="1"/>
  <c r="U51" i="1"/>
  <c r="U53" i="1"/>
  <c r="U49" i="1"/>
  <c r="U45" i="1"/>
  <c r="T23" i="10"/>
  <c r="U23" i="10" s="1"/>
  <c r="U17" i="9"/>
  <c r="Q6" i="1"/>
  <c r="O19" i="17"/>
  <c r="O20" i="16"/>
  <c r="R19" i="16" s="1"/>
  <c r="Q14" i="1"/>
  <c r="O18" i="16"/>
  <c r="Q22" i="11"/>
  <c r="R37" i="13"/>
  <c r="Q60" i="19"/>
  <c r="U60" i="18"/>
  <c r="P70" i="13"/>
  <c r="Q13" i="17"/>
  <c r="O21" i="17"/>
  <c r="O15" i="17"/>
  <c r="R15" i="17" s="1"/>
  <c r="O17" i="17"/>
  <c r="R17" i="17" s="1"/>
  <c r="Q90" i="16"/>
  <c r="Q101" i="16" s="1"/>
  <c r="O101" i="16"/>
  <c r="O101" i="17"/>
  <c r="Q90" i="17"/>
  <c r="Q101" i="17" s="1"/>
  <c r="Q15" i="16"/>
  <c r="Q21" i="16"/>
  <c r="Q17" i="16"/>
  <c r="Q19" i="16"/>
  <c r="U23" i="9"/>
  <c r="U21" i="9"/>
  <c r="U15" i="9"/>
  <c r="U21" i="1"/>
  <c r="B50" i="13"/>
  <c r="U17" i="1"/>
  <c r="B48" i="13"/>
  <c r="U23" i="1"/>
  <c r="B51" i="13"/>
  <c r="U19" i="1"/>
  <c r="B49" i="13"/>
  <c r="U19" i="8"/>
  <c r="D49" i="13"/>
  <c r="U21" i="8"/>
  <c r="D50" i="13"/>
  <c r="U19" i="9"/>
  <c r="U15" i="8"/>
  <c r="D47" i="13"/>
  <c r="U23" i="8"/>
  <c r="D51" i="13"/>
  <c r="U17" i="8"/>
  <c r="D48" i="13"/>
  <c r="U15" i="1"/>
  <c r="B47" i="13"/>
  <c r="U15" i="10"/>
  <c r="J12" i="13"/>
  <c r="T15" i="11"/>
  <c r="J47" i="13" s="1"/>
  <c r="U17" i="10"/>
  <c r="H48" i="13"/>
  <c r="J13" i="13"/>
  <c r="T17" i="11"/>
  <c r="U19" i="10"/>
  <c r="H49" i="13"/>
  <c r="J15" i="13"/>
  <c r="T21" i="11"/>
  <c r="J50" i="13" s="1"/>
  <c r="T23" i="11"/>
  <c r="J51" i="13" s="1"/>
  <c r="J16" i="13"/>
  <c r="T19" i="11"/>
  <c r="J49" i="13" s="1"/>
  <c r="J14" i="13"/>
  <c r="O101" i="9"/>
  <c r="O101" i="11"/>
  <c r="O101" i="8"/>
  <c r="H91" i="13"/>
  <c r="O101" i="10"/>
  <c r="P104" i="8"/>
  <c r="E97" i="13"/>
  <c r="P102" i="9"/>
  <c r="P102" i="10"/>
  <c r="P102" i="11"/>
  <c r="Q90" i="10"/>
  <c r="Q101" i="10" s="1"/>
  <c r="Q90" i="9"/>
  <c r="Q101" i="9" s="1"/>
  <c r="Q90" i="11"/>
  <c r="Q101" i="11" s="1"/>
  <c r="Q90" i="8"/>
  <c r="Q101" i="8" s="1"/>
  <c r="O14" i="8"/>
  <c r="R13" i="8" s="1"/>
  <c r="R55" i="8" s="1"/>
  <c r="R63" i="8" s="1"/>
  <c r="R11" i="1"/>
  <c r="B10" i="13" s="1"/>
  <c r="R7" i="1"/>
  <c r="B8" i="13" s="1"/>
  <c r="R13" i="1"/>
  <c r="B11" i="13" s="1"/>
  <c r="Q90" i="1"/>
  <c r="Q101" i="1" s="1"/>
  <c r="O101" i="1"/>
  <c r="B91" i="13"/>
  <c r="R9" i="1"/>
  <c r="B9" i="13" s="1"/>
  <c r="U62" i="1"/>
  <c r="U61" i="1"/>
  <c r="U60" i="1"/>
  <c r="B70" i="13"/>
  <c r="U59" i="1"/>
  <c r="U58" i="1"/>
  <c r="AF79" i="13"/>
  <c r="AF85" i="13"/>
  <c r="O6" i="9"/>
  <c r="R5" i="9" s="1"/>
  <c r="P65" i="1"/>
  <c r="P102" i="1" s="1"/>
  <c r="P103" i="1" s="1"/>
  <c r="O6" i="10"/>
  <c r="R5" i="10" s="1"/>
  <c r="U57" i="8"/>
  <c r="C73" i="13"/>
  <c r="O8" i="9"/>
  <c r="G95" i="13"/>
  <c r="U62" i="8"/>
  <c r="E73" i="13"/>
  <c r="U58" i="8"/>
  <c r="E95" i="13"/>
  <c r="O12" i="9"/>
  <c r="C95" i="13"/>
  <c r="U57" i="1"/>
  <c r="O14" i="9"/>
  <c r="O12" i="10"/>
  <c r="O10" i="9"/>
  <c r="R47" i="17" l="1"/>
  <c r="U57" i="16"/>
  <c r="R29" i="17"/>
  <c r="R31" i="17"/>
  <c r="R53" i="17"/>
  <c r="Q14" i="9"/>
  <c r="R13" i="9"/>
  <c r="R13" i="17"/>
  <c r="N11" i="13" s="1"/>
  <c r="R5" i="17"/>
  <c r="Q10" i="9"/>
  <c r="R9" i="9"/>
  <c r="Q19" i="17"/>
  <c r="R19" i="17"/>
  <c r="N14" i="13" s="1"/>
  <c r="Q12" i="9"/>
  <c r="R11" i="9"/>
  <c r="R11" i="17"/>
  <c r="Q9" i="17"/>
  <c r="R9" i="17"/>
  <c r="N9" i="13" s="1"/>
  <c r="R58" i="18"/>
  <c r="P35" i="13"/>
  <c r="Q58" i="18"/>
  <c r="O58" i="19"/>
  <c r="U61" i="16"/>
  <c r="T58" i="17"/>
  <c r="N68" i="13" s="1"/>
  <c r="U58" i="17"/>
  <c r="Q12" i="10"/>
  <c r="R11" i="10"/>
  <c r="Q21" i="17"/>
  <c r="R21" i="17"/>
  <c r="Q23" i="17"/>
  <c r="R23" i="17"/>
  <c r="N16" i="13" s="1"/>
  <c r="R61" i="18"/>
  <c r="O61" i="19"/>
  <c r="Q61" i="18"/>
  <c r="P38" i="13"/>
  <c r="T61" i="17"/>
  <c r="N71" i="13" s="1"/>
  <c r="R57" i="18"/>
  <c r="Q57" i="18"/>
  <c r="P34" i="13"/>
  <c r="O57" i="19"/>
  <c r="R62" i="18"/>
  <c r="P39" i="13"/>
  <c r="Q62" i="18"/>
  <c r="O62" i="19"/>
  <c r="T57" i="17"/>
  <c r="N67" i="13" s="1"/>
  <c r="U57" i="17"/>
  <c r="R21" i="16"/>
  <c r="T21" i="16" s="1"/>
  <c r="L50" i="13" s="1"/>
  <c r="N40" i="13"/>
  <c r="Q8" i="9"/>
  <c r="R7" i="9"/>
  <c r="R55" i="9" s="1"/>
  <c r="R63" i="9" s="1"/>
  <c r="T62" i="17"/>
  <c r="N72" i="13" s="1"/>
  <c r="U62" i="17"/>
  <c r="R43" i="16"/>
  <c r="L26" i="13" s="1"/>
  <c r="R15" i="16"/>
  <c r="L12" i="13" s="1"/>
  <c r="R59" i="18"/>
  <c r="O59" i="19"/>
  <c r="P36" i="13"/>
  <c r="Q59" i="18"/>
  <c r="Q49" i="17"/>
  <c r="R49" i="17"/>
  <c r="T59" i="17"/>
  <c r="N69" i="13" s="1"/>
  <c r="U59" i="17"/>
  <c r="Q39" i="17"/>
  <c r="Q25" i="17"/>
  <c r="H50" i="13"/>
  <c r="B7" i="13"/>
  <c r="B32" i="13" s="1"/>
  <c r="N36" i="18"/>
  <c r="N35" i="19"/>
  <c r="N50" i="18"/>
  <c r="N49" i="19"/>
  <c r="L10" i="13"/>
  <c r="T11" i="16"/>
  <c r="Q5" i="17"/>
  <c r="N18" i="18"/>
  <c r="O18" i="18" s="1"/>
  <c r="Q18" i="18" s="1"/>
  <c r="N17" i="19"/>
  <c r="N15" i="19"/>
  <c r="N16" i="18"/>
  <c r="N40" i="18"/>
  <c r="O40" i="18" s="1"/>
  <c r="Q40" i="18" s="1"/>
  <c r="N39" i="19"/>
  <c r="N33" i="19"/>
  <c r="N34" i="18"/>
  <c r="N51" i="19"/>
  <c r="N52" i="18"/>
  <c r="Q11" i="17"/>
  <c r="N38" i="18"/>
  <c r="O38" i="18" s="1"/>
  <c r="N37" i="19"/>
  <c r="N19" i="19"/>
  <c r="N20" i="18"/>
  <c r="Q7" i="17"/>
  <c r="N12" i="18"/>
  <c r="O12" i="18" s="1"/>
  <c r="Q12" i="18" s="1"/>
  <c r="N11" i="19"/>
  <c r="O11" i="18"/>
  <c r="R11" i="18" s="1"/>
  <c r="N42" i="18"/>
  <c r="N41" i="19"/>
  <c r="N14" i="18"/>
  <c r="O14" i="18" s="1"/>
  <c r="Q14" i="18" s="1"/>
  <c r="N13" i="19"/>
  <c r="O13" i="19" s="1"/>
  <c r="N26" i="18"/>
  <c r="O26" i="18" s="1"/>
  <c r="Q26" i="18" s="1"/>
  <c r="N25" i="19"/>
  <c r="N7" i="19"/>
  <c r="N8" i="18"/>
  <c r="O8" i="18" s="1"/>
  <c r="Q8" i="18" s="1"/>
  <c r="O7" i="18"/>
  <c r="R7" i="18" s="1"/>
  <c r="N46" i="18"/>
  <c r="O46" i="18" s="1"/>
  <c r="Q46" i="18" s="1"/>
  <c r="N45" i="19"/>
  <c r="N48" i="18"/>
  <c r="N47" i="19"/>
  <c r="L8" i="13"/>
  <c r="T7" i="16"/>
  <c r="N10" i="18"/>
  <c r="O10" i="18" s="1"/>
  <c r="Q10" i="18" s="1"/>
  <c r="N9" i="19"/>
  <c r="O9" i="18"/>
  <c r="N28" i="18"/>
  <c r="O28" i="18" s="1"/>
  <c r="Q28" i="18" s="1"/>
  <c r="N27" i="19"/>
  <c r="N54" i="18"/>
  <c r="O54" i="18" s="1"/>
  <c r="Q54" i="18" s="1"/>
  <c r="N53" i="19"/>
  <c r="N32" i="18"/>
  <c r="N31" i="19"/>
  <c r="L9" i="13"/>
  <c r="T9" i="16"/>
  <c r="N24" i="18"/>
  <c r="N23" i="19"/>
  <c r="N5" i="19"/>
  <c r="N6" i="18"/>
  <c r="O6" i="18" s="1"/>
  <c r="Q6" i="18" s="1"/>
  <c r="O5" i="18"/>
  <c r="R5" i="18" s="1"/>
  <c r="N30" i="18"/>
  <c r="N29" i="19"/>
  <c r="N22" i="18"/>
  <c r="O22" i="18" s="1"/>
  <c r="Q22" i="18" s="1"/>
  <c r="N21" i="19"/>
  <c r="N44" i="18"/>
  <c r="O44" i="18" s="1"/>
  <c r="Q44" i="18" s="1"/>
  <c r="N43" i="19"/>
  <c r="O64" i="9"/>
  <c r="Q64" i="9" s="1"/>
  <c r="C98" i="13"/>
  <c r="P103" i="12"/>
  <c r="AG98" i="13" s="1"/>
  <c r="J19" i="13"/>
  <c r="P102" i="12"/>
  <c r="AG97" i="13" s="1"/>
  <c r="Q55" i="1"/>
  <c r="Q63" i="1" s="1"/>
  <c r="Q65" i="1" s="1"/>
  <c r="Q102" i="1" s="1"/>
  <c r="Q14" i="8"/>
  <c r="Q55" i="8" s="1"/>
  <c r="T33" i="16"/>
  <c r="L21" i="13"/>
  <c r="U39" i="10"/>
  <c r="H59" i="13"/>
  <c r="Q16" i="16"/>
  <c r="O40" i="17"/>
  <c r="R39" i="17" s="1"/>
  <c r="T27" i="16"/>
  <c r="L18" i="13"/>
  <c r="U51" i="11"/>
  <c r="J65" i="13"/>
  <c r="U31" i="11"/>
  <c r="J55" i="13"/>
  <c r="T35" i="11"/>
  <c r="J22" i="13"/>
  <c r="T49" i="16"/>
  <c r="L29" i="13"/>
  <c r="U49" i="10"/>
  <c r="H64" i="13"/>
  <c r="U33" i="10"/>
  <c r="H56" i="13"/>
  <c r="O46" i="17"/>
  <c r="Q46" i="17" s="1"/>
  <c r="U37" i="11"/>
  <c r="J58" i="13"/>
  <c r="U27" i="11"/>
  <c r="J53" i="13"/>
  <c r="U45" i="11"/>
  <c r="J62" i="13"/>
  <c r="U51" i="10"/>
  <c r="H65" i="13"/>
  <c r="L14" i="13"/>
  <c r="T37" i="16"/>
  <c r="L23" i="13"/>
  <c r="O52" i="17"/>
  <c r="Q52" i="17" s="1"/>
  <c r="O36" i="17"/>
  <c r="R35" i="17" s="1"/>
  <c r="U33" i="11"/>
  <c r="J56" i="13"/>
  <c r="U47" i="11"/>
  <c r="J63" i="13"/>
  <c r="U49" i="11"/>
  <c r="J64" i="13"/>
  <c r="U53" i="11"/>
  <c r="J66" i="13"/>
  <c r="U25" i="11"/>
  <c r="J52" i="13"/>
  <c r="U29" i="11"/>
  <c r="J54" i="13"/>
  <c r="U43" i="11"/>
  <c r="J61" i="13"/>
  <c r="O101" i="12"/>
  <c r="Q101" i="12" s="1"/>
  <c r="U39" i="11"/>
  <c r="J59" i="13"/>
  <c r="U41" i="10"/>
  <c r="H60" i="13"/>
  <c r="U41" i="11"/>
  <c r="J60" i="13"/>
  <c r="U29" i="10"/>
  <c r="H54" i="13"/>
  <c r="T35" i="16"/>
  <c r="L22" i="13"/>
  <c r="O26" i="17"/>
  <c r="R25" i="17" s="1"/>
  <c r="U37" i="10"/>
  <c r="H58" i="13"/>
  <c r="T37" i="13"/>
  <c r="Q60" i="21"/>
  <c r="T25" i="16"/>
  <c r="L17" i="13"/>
  <c r="T9" i="17"/>
  <c r="N44" i="13" s="1"/>
  <c r="Q41" i="17"/>
  <c r="T29" i="16"/>
  <c r="L19" i="13"/>
  <c r="AF91" i="13"/>
  <c r="H51" i="13"/>
  <c r="Q53" i="17"/>
  <c r="Q40" i="16"/>
  <c r="O31" i="18"/>
  <c r="O41" i="18"/>
  <c r="O33" i="18"/>
  <c r="O53" i="18"/>
  <c r="R53" i="18" s="1"/>
  <c r="Q43" i="17"/>
  <c r="Q33" i="17"/>
  <c r="O43" i="18"/>
  <c r="O35" i="18"/>
  <c r="O34" i="17"/>
  <c r="R33" i="17" s="1"/>
  <c r="O45" i="18"/>
  <c r="O44" i="17"/>
  <c r="R43" i="17" s="1"/>
  <c r="Q45" i="17"/>
  <c r="Q35" i="17"/>
  <c r="O25" i="18"/>
  <c r="O39" i="18"/>
  <c r="R39" i="18" s="1"/>
  <c r="O28" i="17"/>
  <c r="R27" i="17" s="1"/>
  <c r="Q48" i="16"/>
  <c r="O27" i="18"/>
  <c r="R27" i="18" s="1"/>
  <c r="Q51" i="17"/>
  <c r="Q50" i="17"/>
  <c r="Q27" i="17"/>
  <c r="O51" i="18"/>
  <c r="Q42" i="16"/>
  <c r="O49" i="18"/>
  <c r="Q32" i="16"/>
  <c r="Q52" i="16"/>
  <c r="Q29" i="17"/>
  <c r="Q46" i="16"/>
  <c r="O37" i="18"/>
  <c r="O29" i="18"/>
  <c r="Q37" i="17"/>
  <c r="O47" i="18"/>
  <c r="O38" i="17"/>
  <c r="R37" i="17" s="1"/>
  <c r="Q54" i="16"/>
  <c r="Q42" i="17"/>
  <c r="Q47" i="17"/>
  <c r="Q31" i="17"/>
  <c r="O55" i="8"/>
  <c r="R55" i="1"/>
  <c r="R63" i="1" s="1"/>
  <c r="O55" i="9"/>
  <c r="O63" i="9" s="1"/>
  <c r="Q103" i="9" s="1"/>
  <c r="Q60" i="20"/>
  <c r="Q13" i="18"/>
  <c r="T60" i="20"/>
  <c r="N13" i="13"/>
  <c r="L46" i="13"/>
  <c r="N15" i="13"/>
  <c r="T23" i="16"/>
  <c r="U23" i="16" s="1"/>
  <c r="L16" i="13"/>
  <c r="T17" i="16"/>
  <c r="U17" i="16" s="1"/>
  <c r="L13" i="13"/>
  <c r="Q18" i="16"/>
  <c r="Q20" i="16"/>
  <c r="B95" i="13"/>
  <c r="N12" i="13"/>
  <c r="U60" i="19"/>
  <c r="R70" i="13"/>
  <c r="O21" i="18"/>
  <c r="Q15" i="17"/>
  <c r="O15" i="18"/>
  <c r="O19" i="18"/>
  <c r="Q17" i="17"/>
  <c r="Q17" i="18"/>
  <c r="Q23" i="18"/>
  <c r="P105" i="8"/>
  <c r="Q105" i="8" s="1"/>
  <c r="T15" i="16"/>
  <c r="L47" i="13" s="1"/>
  <c r="U23" i="11"/>
  <c r="U19" i="11"/>
  <c r="J48" i="13"/>
  <c r="U21" i="11"/>
  <c r="U15" i="11"/>
  <c r="U17" i="11"/>
  <c r="E99" i="13"/>
  <c r="E100" i="13" s="1"/>
  <c r="P104" i="1"/>
  <c r="P105" i="1" s="1"/>
  <c r="C97" i="13"/>
  <c r="P104" i="9"/>
  <c r="P105" i="9" s="1"/>
  <c r="G97" i="13"/>
  <c r="P104" i="10"/>
  <c r="P105" i="10" s="1"/>
  <c r="I97" i="13"/>
  <c r="P104" i="11"/>
  <c r="P105" i="11" s="1"/>
  <c r="K97" i="13"/>
  <c r="T11" i="1"/>
  <c r="T13" i="8"/>
  <c r="Q6" i="10"/>
  <c r="Q6" i="9"/>
  <c r="T7" i="1"/>
  <c r="T13" i="1"/>
  <c r="D7" i="13"/>
  <c r="B42" i="13"/>
  <c r="T9" i="1"/>
  <c r="T9" i="8"/>
  <c r="D9" i="13"/>
  <c r="T11" i="8"/>
  <c r="D10" i="13"/>
  <c r="T7" i="8"/>
  <c r="D8" i="13"/>
  <c r="O6" i="11"/>
  <c r="R5" i="11" s="1"/>
  <c r="T5" i="8"/>
  <c r="O8" i="10"/>
  <c r="H40" i="13"/>
  <c r="U58" i="9"/>
  <c r="U57" i="9"/>
  <c r="J95" i="13"/>
  <c r="U62" i="9"/>
  <c r="U60" i="9"/>
  <c r="H95" i="13"/>
  <c r="U61" i="8"/>
  <c r="G40" i="13"/>
  <c r="G73" i="13"/>
  <c r="U59" i="8"/>
  <c r="U5" i="1"/>
  <c r="O10" i="10"/>
  <c r="O12" i="11"/>
  <c r="O14" i="10"/>
  <c r="O65" i="1"/>
  <c r="O102" i="1" s="1"/>
  <c r="O103" i="1" s="1"/>
  <c r="B98" i="13" s="1"/>
  <c r="Q55" i="9" l="1"/>
  <c r="R45" i="18"/>
  <c r="R21" i="18"/>
  <c r="P15" i="13" s="1"/>
  <c r="R43" i="18"/>
  <c r="Q12" i="11"/>
  <c r="R11" i="11"/>
  <c r="Q10" i="10"/>
  <c r="R9" i="10"/>
  <c r="R58" i="19"/>
  <c r="Q58" i="19"/>
  <c r="O58" i="20"/>
  <c r="R35" i="13"/>
  <c r="T62" i="18"/>
  <c r="P72" i="13" s="1"/>
  <c r="R33" i="18"/>
  <c r="R57" i="19"/>
  <c r="Q57" i="19"/>
  <c r="R34" i="13"/>
  <c r="O57" i="20"/>
  <c r="P40" i="13"/>
  <c r="T58" i="18"/>
  <c r="P68" i="13" s="1"/>
  <c r="U58" i="18"/>
  <c r="T57" i="18"/>
  <c r="P67" i="13" s="1"/>
  <c r="R59" i="19"/>
  <c r="Q59" i="19"/>
  <c r="R36" i="13"/>
  <c r="O59" i="20"/>
  <c r="U61" i="17"/>
  <c r="T59" i="18"/>
  <c r="P69" i="13" s="1"/>
  <c r="U59" i="18"/>
  <c r="R9" i="18"/>
  <c r="R61" i="19"/>
  <c r="R38" i="13"/>
  <c r="O61" i="20"/>
  <c r="Q61" i="19"/>
  <c r="T61" i="18"/>
  <c r="P71" i="13" s="1"/>
  <c r="R17" i="18"/>
  <c r="P13" i="13" s="1"/>
  <c r="Q8" i="10"/>
  <c r="Q55" i="10" s="1"/>
  <c r="Q63" i="10" s="1"/>
  <c r="R7" i="10"/>
  <c r="Q25" i="18"/>
  <c r="R25" i="18"/>
  <c r="R13" i="18"/>
  <c r="Q37" i="18"/>
  <c r="R37" i="18"/>
  <c r="Q14" i="10"/>
  <c r="R13" i="10"/>
  <c r="R45" i="17"/>
  <c r="R51" i="17"/>
  <c r="R62" i="19"/>
  <c r="O62" i="20"/>
  <c r="R39" i="13"/>
  <c r="Q62" i="19"/>
  <c r="T13" i="17"/>
  <c r="N46" i="13" s="1"/>
  <c r="N5" i="20"/>
  <c r="N6" i="19"/>
  <c r="O6" i="19" s="1"/>
  <c r="Q6" i="19" s="1"/>
  <c r="O5" i="19"/>
  <c r="R5" i="19" s="1"/>
  <c r="Q9" i="18"/>
  <c r="N26" i="19"/>
  <c r="O26" i="19" s="1"/>
  <c r="N25" i="20"/>
  <c r="N20" i="19"/>
  <c r="O20" i="19" s="1"/>
  <c r="Q20" i="19" s="1"/>
  <c r="N19" i="20"/>
  <c r="N15" i="20"/>
  <c r="N16" i="19"/>
  <c r="O16" i="19" s="1"/>
  <c r="Q16" i="19" s="1"/>
  <c r="N18" i="19"/>
  <c r="N17" i="20"/>
  <c r="N13" i="20"/>
  <c r="O13" i="20" s="1"/>
  <c r="N14" i="19"/>
  <c r="O14" i="19" s="1"/>
  <c r="Q14" i="19" s="1"/>
  <c r="U9" i="16"/>
  <c r="L44" i="13"/>
  <c r="U7" i="16"/>
  <c r="L43" i="13"/>
  <c r="N10" i="13"/>
  <c r="T11" i="17"/>
  <c r="N7" i="13"/>
  <c r="T5" i="17"/>
  <c r="N42" i="13" s="1"/>
  <c r="N37" i="20"/>
  <c r="N38" i="19"/>
  <c r="N44" i="19"/>
  <c r="O44" i="19" s="1"/>
  <c r="N43" i="20"/>
  <c r="N42" i="19"/>
  <c r="O42" i="19" s="1"/>
  <c r="N41" i="20"/>
  <c r="N31" i="20"/>
  <c r="N32" i="19"/>
  <c r="O32" i="19" s="1"/>
  <c r="Q32" i="19" s="1"/>
  <c r="N48" i="19"/>
  <c r="N47" i="20"/>
  <c r="U11" i="16"/>
  <c r="L45" i="13"/>
  <c r="N21" i="20"/>
  <c r="N22" i="19"/>
  <c r="Q11" i="18"/>
  <c r="N52" i="19"/>
  <c r="O52" i="19" s="1"/>
  <c r="Q52" i="19" s="1"/>
  <c r="N51" i="20"/>
  <c r="N54" i="19"/>
  <c r="N53" i="20"/>
  <c r="N45" i="20"/>
  <c r="N46" i="19"/>
  <c r="N12" i="19"/>
  <c r="O12" i="19" s="1"/>
  <c r="Q12" i="19" s="1"/>
  <c r="N11" i="20"/>
  <c r="O11" i="19"/>
  <c r="N50" i="19"/>
  <c r="O50" i="19" s="1"/>
  <c r="Q50" i="19" s="1"/>
  <c r="N49" i="20"/>
  <c r="N30" i="19"/>
  <c r="O30" i="19" s="1"/>
  <c r="Q30" i="19" s="1"/>
  <c r="N29" i="20"/>
  <c r="N33" i="20"/>
  <c r="N34" i="19"/>
  <c r="N27" i="20"/>
  <c r="N28" i="19"/>
  <c r="Q7" i="18"/>
  <c r="N8" i="13"/>
  <c r="T7" i="17"/>
  <c r="N39" i="20"/>
  <c r="N40" i="19"/>
  <c r="N36" i="19"/>
  <c r="O36" i="19" s="1"/>
  <c r="N35" i="20"/>
  <c r="N24" i="19"/>
  <c r="N23" i="20"/>
  <c r="Q5" i="18"/>
  <c r="N9" i="20"/>
  <c r="N10" i="19"/>
  <c r="O10" i="19" s="1"/>
  <c r="Q10" i="19" s="1"/>
  <c r="O9" i="19"/>
  <c r="N7" i="20"/>
  <c r="N8" i="19"/>
  <c r="O8" i="19" s="1"/>
  <c r="Q8" i="19" s="1"/>
  <c r="O7" i="19"/>
  <c r="O64" i="17"/>
  <c r="Q64" i="17" s="1"/>
  <c r="O64" i="10"/>
  <c r="Q64" i="10" s="1"/>
  <c r="T43" i="16"/>
  <c r="T19" i="16"/>
  <c r="Q103" i="1"/>
  <c r="Q104" i="1" s="1"/>
  <c r="Q103" i="8"/>
  <c r="D98" i="13"/>
  <c r="T60" i="21"/>
  <c r="L15" i="13"/>
  <c r="U9" i="17"/>
  <c r="Q40" i="17"/>
  <c r="P104" i="12"/>
  <c r="T41" i="16"/>
  <c r="L25" i="13"/>
  <c r="U37" i="16"/>
  <c r="L58" i="13"/>
  <c r="U27" i="16"/>
  <c r="L53" i="13"/>
  <c r="T35" i="17"/>
  <c r="N57" i="13" s="1"/>
  <c r="N22" i="13"/>
  <c r="T53" i="17"/>
  <c r="N66" i="13" s="1"/>
  <c r="N31" i="13"/>
  <c r="U35" i="16"/>
  <c r="L57" i="13"/>
  <c r="U49" i="16"/>
  <c r="L64" i="13"/>
  <c r="T31" i="17"/>
  <c r="N20" i="13"/>
  <c r="U25" i="16"/>
  <c r="L52" i="13"/>
  <c r="T47" i="17"/>
  <c r="N28" i="13"/>
  <c r="U35" i="11"/>
  <c r="J57" i="13"/>
  <c r="U33" i="16"/>
  <c r="L56" i="13"/>
  <c r="V37" i="13"/>
  <c r="T53" i="16"/>
  <c r="L31" i="13"/>
  <c r="U13" i="8"/>
  <c r="T47" i="16"/>
  <c r="L28" i="13"/>
  <c r="T39" i="17"/>
  <c r="N24" i="13"/>
  <c r="Q26" i="17"/>
  <c r="U29" i="16"/>
  <c r="L54" i="13"/>
  <c r="T41" i="17"/>
  <c r="N25" i="13"/>
  <c r="T39" i="16"/>
  <c r="L24" i="13"/>
  <c r="T29" i="17"/>
  <c r="N54" i="13" s="1"/>
  <c r="N19" i="13"/>
  <c r="O34" i="18"/>
  <c r="Q34" i="18" s="1"/>
  <c r="T25" i="17"/>
  <c r="N52" i="13" s="1"/>
  <c r="N17" i="13"/>
  <c r="T51" i="16"/>
  <c r="L30" i="13"/>
  <c r="T31" i="16"/>
  <c r="L20" i="13"/>
  <c r="T45" i="16"/>
  <c r="L27" i="13"/>
  <c r="U11" i="8"/>
  <c r="T49" i="17"/>
  <c r="N64" i="13" s="1"/>
  <c r="N29" i="13"/>
  <c r="Q36" i="17"/>
  <c r="O16" i="18"/>
  <c r="R15" i="18" s="1"/>
  <c r="O104" i="1"/>
  <c r="U105" i="1" s="1"/>
  <c r="O55" i="17"/>
  <c r="O63" i="17" s="1"/>
  <c r="O30" i="18"/>
  <c r="R29" i="18" s="1"/>
  <c r="Q45" i="18"/>
  <c r="O53" i="19"/>
  <c r="Q29" i="18"/>
  <c r="O29" i="19"/>
  <c r="O25" i="19"/>
  <c r="Q34" i="17"/>
  <c r="O33" i="19"/>
  <c r="O52" i="18"/>
  <c r="R51" i="18" s="1"/>
  <c r="O36" i="18"/>
  <c r="R35" i="18" s="1"/>
  <c r="Q33" i="18"/>
  <c r="Q51" i="18"/>
  <c r="O35" i="19"/>
  <c r="O42" i="18"/>
  <c r="R41" i="18" s="1"/>
  <c r="Q38" i="17"/>
  <c r="O37" i="19"/>
  <c r="O51" i="19"/>
  <c r="Q35" i="18"/>
  <c r="O41" i="19"/>
  <c r="Q43" i="18"/>
  <c r="Q41" i="18"/>
  <c r="O48" i="18"/>
  <c r="R47" i="18" s="1"/>
  <c r="Q38" i="18"/>
  <c r="Q28" i="17"/>
  <c r="O43" i="19"/>
  <c r="Q31" i="18"/>
  <c r="Q47" i="18"/>
  <c r="O31" i="19"/>
  <c r="O32" i="18"/>
  <c r="R31" i="18" s="1"/>
  <c r="O47" i="19"/>
  <c r="Q27" i="18"/>
  <c r="Q44" i="17"/>
  <c r="O49" i="19"/>
  <c r="O27" i="19"/>
  <c r="O39" i="19"/>
  <c r="O50" i="18"/>
  <c r="R49" i="18" s="1"/>
  <c r="Q39" i="18"/>
  <c r="Q53" i="18"/>
  <c r="Q49" i="18"/>
  <c r="O45" i="19"/>
  <c r="T19" i="17"/>
  <c r="U19" i="17" s="1"/>
  <c r="T55" i="1"/>
  <c r="T63" i="1" s="1"/>
  <c r="U63" i="1" s="1"/>
  <c r="Q15" i="18"/>
  <c r="T55" i="8"/>
  <c r="O55" i="10"/>
  <c r="O63" i="10" s="1"/>
  <c r="Q103" i="10" s="1"/>
  <c r="T23" i="17"/>
  <c r="U23" i="17" s="1"/>
  <c r="T17" i="17"/>
  <c r="U17" i="17" s="1"/>
  <c r="Q21" i="18"/>
  <c r="U21" i="16"/>
  <c r="L48" i="13"/>
  <c r="L51" i="13"/>
  <c r="T21" i="17"/>
  <c r="N50" i="13" s="1"/>
  <c r="T15" i="17"/>
  <c r="O20" i="18"/>
  <c r="R19" i="18" s="1"/>
  <c r="O24" i="18"/>
  <c r="Q13" i="19"/>
  <c r="U60" i="20"/>
  <c r="T70" i="13"/>
  <c r="P105" i="12"/>
  <c r="B46" i="13"/>
  <c r="B43" i="13"/>
  <c r="B45" i="13"/>
  <c r="B44" i="13"/>
  <c r="O21" i="19"/>
  <c r="O17" i="19"/>
  <c r="O15" i="19"/>
  <c r="R15" i="19" s="1"/>
  <c r="O23" i="19"/>
  <c r="O19" i="19"/>
  <c r="Q19" i="18"/>
  <c r="U15" i="16"/>
  <c r="Q63" i="9"/>
  <c r="Q65" i="9" s="1"/>
  <c r="Q102" i="9" s="1"/>
  <c r="Q104" i="9" s="1"/>
  <c r="C99" i="13"/>
  <c r="C100" i="13" s="1"/>
  <c r="Q105" i="9"/>
  <c r="G99" i="13"/>
  <c r="G100" i="13" s="1"/>
  <c r="Q105" i="10"/>
  <c r="I99" i="13"/>
  <c r="Q105" i="11"/>
  <c r="K99" i="13"/>
  <c r="U11" i="1"/>
  <c r="D11" i="13"/>
  <c r="D32" i="13" s="1"/>
  <c r="O65" i="9"/>
  <c r="O102" i="9" s="1"/>
  <c r="O104" i="9" s="1"/>
  <c r="U105" i="9" s="1"/>
  <c r="Q6" i="11"/>
  <c r="U13" i="1"/>
  <c r="U7" i="1"/>
  <c r="F7" i="13"/>
  <c r="U9" i="1"/>
  <c r="D45" i="13"/>
  <c r="T11" i="10"/>
  <c r="H45" i="13" s="1"/>
  <c r="H10" i="13"/>
  <c r="T11" i="9"/>
  <c r="F45" i="13" s="1"/>
  <c r="F10" i="13"/>
  <c r="T7" i="9"/>
  <c r="F43" i="13" s="1"/>
  <c r="F8" i="13"/>
  <c r="T9" i="9"/>
  <c r="F44" i="13" s="1"/>
  <c r="F9" i="13"/>
  <c r="D44" i="13"/>
  <c r="D46" i="13"/>
  <c r="T13" i="9"/>
  <c r="F46" i="13" s="1"/>
  <c r="F11" i="13"/>
  <c r="D43" i="13"/>
  <c r="T5" i="10"/>
  <c r="H7" i="13"/>
  <c r="D42" i="13"/>
  <c r="H8" i="13"/>
  <c r="T5" i="9"/>
  <c r="U5" i="8"/>
  <c r="U7" i="8"/>
  <c r="AF95" i="13"/>
  <c r="U59" i="9"/>
  <c r="U61" i="9"/>
  <c r="U62" i="10"/>
  <c r="J40" i="13"/>
  <c r="U60" i="10"/>
  <c r="U57" i="10"/>
  <c r="U58" i="10"/>
  <c r="I40" i="13"/>
  <c r="U9" i="8"/>
  <c r="O14" i="11"/>
  <c r="O10" i="11"/>
  <c r="R41" i="19" l="1"/>
  <c r="R7" i="19"/>
  <c r="U61" i="18"/>
  <c r="U13" i="17"/>
  <c r="R55" i="17"/>
  <c r="R63" i="17" s="1"/>
  <c r="R49" i="19"/>
  <c r="R31" i="19"/>
  <c r="R29" i="19"/>
  <c r="U57" i="18"/>
  <c r="Q24" i="18"/>
  <c r="R23" i="18"/>
  <c r="R55" i="18" s="1"/>
  <c r="R63" i="18" s="1"/>
  <c r="R9" i="19"/>
  <c r="R55" i="10"/>
  <c r="R63" i="10" s="1"/>
  <c r="T45" i="17"/>
  <c r="O62" i="21"/>
  <c r="R62" i="20"/>
  <c r="Q62" i="20"/>
  <c r="T39" i="13"/>
  <c r="R57" i="20"/>
  <c r="T34" i="13"/>
  <c r="Q57" i="20"/>
  <c r="O57" i="21"/>
  <c r="T62" i="19"/>
  <c r="R72" i="13" s="1"/>
  <c r="O61" i="21"/>
  <c r="R61" i="20"/>
  <c r="T38" i="13"/>
  <c r="Q61" i="20"/>
  <c r="R40" i="13"/>
  <c r="T57" i="19"/>
  <c r="R67" i="13" s="1"/>
  <c r="T61" i="19"/>
  <c r="R71" i="13" s="1"/>
  <c r="U61" i="19"/>
  <c r="Q25" i="19"/>
  <c r="R25" i="19"/>
  <c r="Q13" i="20"/>
  <c r="Q35" i="19"/>
  <c r="R35" i="19"/>
  <c r="R13" i="19"/>
  <c r="Q43" i="19"/>
  <c r="R43" i="19"/>
  <c r="U62" i="18"/>
  <c r="R59" i="20"/>
  <c r="T36" i="13"/>
  <c r="O59" i="21"/>
  <c r="Q59" i="20"/>
  <c r="R58" i="20"/>
  <c r="O58" i="21"/>
  <c r="T35" i="13"/>
  <c r="Q58" i="20"/>
  <c r="Q14" i="11"/>
  <c r="R13" i="11"/>
  <c r="T59" i="19"/>
  <c r="R69" i="13" s="1"/>
  <c r="T58" i="19"/>
  <c r="R68" i="13" s="1"/>
  <c r="U58" i="19"/>
  <c r="T15" i="18"/>
  <c r="R51" i="19"/>
  <c r="Q10" i="11"/>
  <c r="R9" i="11"/>
  <c r="R19" i="19"/>
  <c r="Q11" i="19"/>
  <c r="R11" i="19"/>
  <c r="R10" i="13" s="1"/>
  <c r="U45" i="16"/>
  <c r="U41" i="16"/>
  <c r="U47" i="16"/>
  <c r="U19" i="16"/>
  <c r="U43" i="16"/>
  <c r="M106" i="1"/>
  <c r="T21" i="18"/>
  <c r="U21" i="18" s="1"/>
  <c r="AG99" i="13"/>
  <c r="Q9" i="19"/>
  <c r="N12" i="20"/>
  <c r="O12" i="20" s="1"/>
  <c r="Q12" i="20" s="1"/>
  <c r="N11" i="21"/>
  <c r="O11" i="20"/>
  <c r="R11" i="20" s="1"/>
  <c r="U5" i="17"/>
  <c r="P8" i="13"/>
  <c r="T7" i="18"/>
  <c r="N9" i="21"/>
  <c r="N10" i="20"/>
  <c r="O10" i="20" s="1"/>
  <c r="Q10" i="20" s="1"/>
  <c r="O9" i="20"/>
  <c r="N48" i="20"/>
  <c r="O48" i="20" s="1"/>
  <c r="Q48" i="20" s="1"/>
  <c r="N47" i="21"/>
  <c r="O47" i="21" s="1"/>
  <c r="N15" i="21"/>
  <c r="O15" i="21" s="1"/>
  <c r="N16" i="20"/>
  <c r="O16" i="20" s="1"/>
  <c r="Q16" i="20" s="1"/>
  <c r="P7" i="13"/>
  <c r="T5" i="18"/>
  <c r="P42" i="13" s="1"/>
  <c r="N45" i="21"/>
  <c r="O45" i="21" s="1"/>
  <c r="N46" i="20"/>
  <c r="O46" i="20" s="1"/>
  <c r="Q46" i="20" s="1"/>
  <c r="U11" i="17"/>
  <c r="N45" i="13"/>
  <c r="N20" i="20"/>
  <c r="O20" i="20" s="1"/>
  <c r="Q20" i="20" s="1"/>
  <c r="N19" i="21"/>
  <c r="N27" i="21"/>
  <c r="O27" i="21" s="1"/>
  <c r="N28" i="20"/>
  <c r="O28" i="20" s="1"/>
  <c r="Q28" i="20" s="1"/>
  <c r="N54" i="20"/>
  <c r="O54" i="20" s="1"/>
  <c r="Q54" i="20" s="1"/>
  <c r="N53" i="21"/>
  <c r="O53" i="21" s="1"/>
  <c r="N24" i="20"/>
  <c r="O24" i="20" s="1"/>
  <c r="Q24" i="20" s="1"/>
  <c r="N23" i="21"/>
  <c r="O23" i="21" s="1"/>
  <c r="N32" i="20"/>
  <c r="N31" i="21"/>
  <c r="O31" i="21" s="1"/>
  <c r="N25" i="21"/>
  <c r="O25" i="21" s="1"/>
  <c r="N26" i="20"/>
  <c r="N33" i="21"/>
  <c r="O33" i="21" s="1"/>
  <c r="N34" i="20"/>
  <c r="O34" i="20" s="1"/>
  <c r="Q34" i="20" s="1"/>
  <c r="N52" i="20"/>
  <c r="N51" i="21"/>
  <c r="O51" i="21" s="1"/>
  <c r="N42" i="20"/>
  <c r="N41" i="21"/>
  <c r="O41" i="21" s="1"/>
  <c r="N36" i="20"/>
  <c r="N35" i="21"/>
  <c r="O35" i="21" s="1"/>
  <c r="N30" i="20"/>
  <c r="O30" i="20" s="1"/>
  <c r="N29" i="21"/>
  <c r="O29" i="21" s="1"/>
  <c r="T9" i="18"/>
  <c r="P9" i="13"/>
  <c r="P11" i="13"/>
  <c r="T13" i="18"/>
  <c r="P10" i="13"/>
  <c r="T11" i="18"/>
  <c r="N43" i="21"/>
  <c r="O43" i="21" s="1"/>
  <c r="N44" i="20"/>
  <c r="Q7" i="19"/>
  <c r="N50" i="20"/>
  <c r="N49" i="21"/>
  <c r="O49" i="21" s="1"/>
  <c r="Q5" i="19"/>
  <c r="O64" i="18"/>
  <c r="Q64" i="18" s="1"/>
  <c r="N40" i="20"/>
  <c r="O40" i="20" s="1"/>
  <c r="Q40" i="20" s="1"/>
  <c r="N39" i="21"/>
  <c r="O39" i="21" s="1"/>
  <c r="N13" i="21"/>
  <c r="O13" i="21" s="1"/>
  <c r="N14" i="20"/>
  <c r="O14" i="20" s="1"/>
  <c r="Q14" i="20" s="1"/>
  <c r="N7" i="21"/>
  <c r="N8" i="20"/>
  <c r="O8" i="20" s="1"/>
  <c r="Q8" i="20" s="1"/>
  <c r="O7" i="20"/>
  <c r="N43" i="13"/>
  <c r="U7" i="17"/>
  <c r="N21" i="21"/>
  <c r="N22" i="20"/>
  <c r="O22" i="20" s="1"/>
  <c r="N38" i="20"/>
  <c r="O38" i="20" s="1"/>
  <c r="Q38" i="20" s="1"/>
  <c r="N37" i="21"/>
  <c r="O37" i="21" s="1"/>
  <c r="N18" i="20"/>
  <c r="O18" i="20" s="1"/>
  <c r="Q18" i="20" s="1"/>
  <c r="N17" i="21"/>
  <c r="N5" i="21"/>
  <c r="N6" i="20"/>
  <c r="O6" i="20" s="1"/>
  <c r="Q6" i="20" s="1"/>
  <c r="O5" i="20"/>
  <c r="R5" i="20" s="1"/>
  <c r="F32" i="13"/>
  <c r="L61" i="13"/>
  <c r="L49" i="13"/>
  <c r="O65" i="17"/>
  <c r="O102" i="17" s="1"/>
  <c r="N97" i="13" s="1"/>
  <c r="M105" i="9"/>
  <c r="M106" i="9"/>
  <c r="N27" i="13"/>
  <c r="U25" i="17"/>
  <c r="U29" i="17"/>
  <c r="U53" i="17"/>
  <c r="T33" i="18"/>
  <c r="U49" i="17"/>
  <c r="T39" i="18"/>
  <c r="P24" i="13"/>
  <c r="T27" i="18"/>
  <c r="P18" i="13"/>
  <c r="T43" i="18"/>
  <c r="P26" i="13"/>
  <c r="L62" i="13"/>
  <c r="U51" i="16"/>
  <c r="L65" i="13"/>
  <c r="U41" i="17"/>
  <c r="N60" i="13"/>
  <c r="U47" i="17"/>
  <c r="N63" i="13"/>
  <c r="Q41" i="19"/>
  <c r="M105" i="1"/>
  <c r="O106" i="1" s="1"/>
  <c r="P106" i="1" s="1"/>
  <c r="U31" i="17"/>
  <c r="N55" i="13"/>
  <c r="T25" i="18"/>
  <c r="P17" i="13"/>
  <c r="Q16" i="18"/>
  <c r="O48" i="19"/>
  <c r="Q48" i="19" s="1"/>
  <c r="U35" i="17"/>
  <c r="L59" i="13"/>
  <c r="O24" i="19"/>
  <c r="Q24" i="19" s="1"/>
  <c r="U39" i="16"/>
  <c r="T35" i="18"/>
  <c r="P22" i="13"/>
  <c r="T27" i="17"/>
  <c r="N18" i="13"/>
  <c r="U53" i="16"/>
  <c r="L66" i="13"/>
  <c r="P16" i="13"/>
  <c r="T33" i="17"/>
  <c r="N21" i="13"/>
  <c r="T51" i="18"/>
  <c r="P30" i="13"/>
  <c r="X37" i="13"/>
  <c r="T60" i="22"/>
  <c r="Q60" i="22"/>
  <c r="T37" i="18"/>
  <c r="P23" i="13"/>
  <c r="U39" i="17"/>
  <c r="N59" i="13"/>
  <c r="L60" i="13"/>
  <c r="T53" i="18"/>
  <c r="P31" i="13"/>
  <c r="T37" i="17"/>
  <c r="N23" i="13"/>
  <c r="U60" i="21"/>
  <c r="V70" i="13"/>
  <c r="T45" i="18"/>
  <c r="P27" i="13"/>
  <c r="U31" i="16"/>
  <c r="L55" i="13"/>
  <c r="T51" i="17"/>
  <c r="N65" i="13" s="1"/>
  <c r="N30" i="13"/>
  <c r="O21" i="20"/>
  <c r="T43" i="17"/>
  <c r="N26" i="13"/>
  <c r="L63" i="13"/>
  <c r="U45" i="17"/>
  <c r="N62" i="13"/>
  <c r="O15" i="20"/>
  <c r="Q55" i="17"/>
  <c r="Q63" i="17" s="1"/>
  <c r="Q65" i="17" s="1"/>
  <c r="Q102" i="17" s="1"/>
  <c r="O41" i="20"/>
  <c r="O33" i="20"/>
  <c r="O49" i="20"/>
  <c r="Q37" i="19"/>
  <c r="O34" i="19"/>
  <c r="R33" i="19" s="1"/>
  <c r="Q50" i="18"/>
  <c r="Q49" i="19"/>
  <c r="Q42" i="19"/>
  <c r="O38" i="19"/>
  <c r="R37" i="19" s="1"/>
  <c r="Q45" i="19"/>
  <c r="O47" i="20"/>
  <c r="O37" i="20"/>
  <c r="R37" i="20" s="1"/>
  <c r="O45" i="20"/>
  <c r="R45" i="20" s="1"/>
  <c r="Q47" i="19"/>
  <c r="O46" i="19"/>
  <c r="R45" i="19" s="1"/>
  <c r="O54" i="19"/>
  <c r="R53" i="19" s="1"/>
  <c r="Q48" i="18"/>
  <c r="Q26" i="19"/>
  <c r="O53" i="20"/>
  <c r="R53" i="20" s="1"/>
  <c r="O25" i="20"/>
  <c r="Q53" i="19"/>
  <c r="N49" i="13"/>
  <c r="Q39" i="19"/>
  <c r="Q42" i="18"/>
  <c r="O40" i="19"/>
  <c r="R39" i="19" s="1"/>
  <c r="O29" i="20"/>
  <c r="R29" i="20" s="1"/>
  <c r="Q36" i="18"/>
  <c r="Q44" i="19"/>
  <c r="Q51" i="19"/>
  <c r="Q36" i="19"/>
  <c r="Q29" i="19"/>
  <c r="O28" i="19"/>
  <c r="R27" i="19" s="1"/>
  <c r="O51" i="20"/>
  <c r="O35" i="20"/>
  <c r="Q52" i="18"/>
  <c r="O39" i="20"/>
  <c r="O23" i="20"/>
  <c r="O27" i="20"/>
  <c r="R27" i="20" s="1"/>
  <c r="O31" i="20"/>
  <c r="O43" i="20"/>
  <c r="Q27" i="19"/>
  <c r="Q31" i="19"/>
  <c r="Q30" i="18"/>
  <c r="Q32" i="18"/>
  <c r="Q33" i="19"/>
  <c r="O55" i="18"/>
  <c r="O63" i="18" s="1"/>
  <c r="N48" i="13"/>
  <c r="N51" i="13"/>
  <c r="U55" i="1"/>
  <c r="T55" i="9"/>
  <c r="T63" i="9" s="1"/>
  <c r="P12" i="13"/>
  <c r="N47" i="13"/>
  <c r="U55" i="8"/>
  <c r="U21" i="17"/>
  <c r="T17" i="18"/>
  <c r="P48" i="13" s="1"/>
  <c r="U15" i="17"/>
  <c r="T13" i="19"/>
  <c r="U13" i="19" s="1"/>
  <c r="Q15" i="19"/>
  <c r="Q20" i="18"/>
  <c r="O22" i="19"/>
  <c r="R21" i="19" s="1"/>
  <c r="Q23" i="19"/>
  <c r="Q21" i="19"/>
  <c r="O18" i="19"/>
  <c r="R17" i="19" s="1"/>
  <c r="Q17" i="19"/>
  <c r="U15" i="18"/>
  <c r="P47" i="13"/>
  <c r="Q105" i="1"/>
  <c r="B73" i="13"/>
  <c r="O17" i="20"/>
  <c r="R14" i="13"/>
  <c r="R12" i="13"/>
  <c r="O19" i="20"/>
  <c r="Q19" i="19"/>
  <c r="B97" i="13"/>
  <c r="F98" i="13"/>
  <c r="F97" i="13"/>
  <c r="F99" i="13"/>
  <c r="Q65" i="10"/>
  <c r="Q102" i="10" s="1"/>
  <c r="Q104" i="10" s="1"/>
  <c r="O8" i="11"/>
  <c r="O65" i="10"/>
  <c r="O102" i="10" s="1"/>
  <c r="O104" i="10" s="1"/>
  <c r="U105" i="10" s="1"/>
  <c r="H42" i="13"/>
  <c r="F42" i="13"/>
  <c r="T11" i="11"/>
  <c r="J45" i="13" s="1"/>
  <c r="J10" i="13"/>
  <c r="T13" i="10"/>
  <c r="H11" i="13"/>
  <c r="T9" i="10"/>
  <c r="H9" i="13"/>
  <c r="J7" i="13"/>
  <c r="T5" i="11"/>
  <c r="T7" i="10"/>
  <c r="U5" i="9"/>
  <c r="U5" i="10"/>
  <c r="U7" i="9"/>
  <c r="K73" i="13"/>
  <c r="K40" i="13"/>
  <c r="U60" i="11"/>
  <c r="U61" i="10"/>
  <c r="U62" i="11"/>
  <c r="U59" i="10"/>
  <c r="U57" i="11"/>
  <c r="U58" i="11"/>
  <c r="U11" i="10"/>
  <c r="U9" i="9"/>
  <c r="U11" i="9"/>
  <c r="I95" i="13"/>
  <c r="I100" i="13" s="1"/>
  <c r="K95" i="13"/>
  <c r="AG40" i="13"/>
  <c r="AG73" i="13"/>
  <c r="U13" i="9"/>
  <c r="R23" i="20" l="1"/>
  <c r="R9" i="20"/>
  <c r="R39" i="20"/>
  <c r="R13" i="20"/>
  <c r="R17" i="20"/>
  <c r="T59" i="20"/>
  <c r="T69" i="13" s="1"/>
  <c r="U59" i="20"/>
  <c r="R57" i="21"/>
  <c r="V34" i="13"/>
  <c r="O57" i="22"/>
  <c r="Q57" i="21"/>
  <c r="R31" i="21"/>
  <c r="T40" i="13"/>
  <c r="T57" i="20"/>
  <c r="T67" i="13" s="1"/>
  <c r="U57" i="20"/>
  <c r="R33" i="20"/>
  <c r="R43" i="21"/>
  <c r="T62" i="20"/>
  <c r="T72" i="13" s="1"/>
  <c r="Q15" i="20"/>
  <c r="R15" i="20"/>
  <c r="T12" i="13" s="1"/>
  <c r="R62" i="21"/>
  <c r="V39" i="13"/>
  <c r="O62" i="22"/>
  <c r="Q62" i="21"/>
  <c r="Q25" i="20"/>
  <c r="Q19" i="20"/>
  <c r="R19" i="20"/>
  <c r="U59" i="19"/>
  <c r="U57" i="19"/>
  <c r="Q21" i="20"/>
  <c r="R21" i="20"/>
  <c r="R47" i="19"/>
  <c r="R28" i="13" s="1"/>
  <c r="Q7" i="20"/>
  <c r="R7" i="20"/>
  <c r="T8" i="13" s="1"/>
  <c r="R58" i="21"/>
  <c r="Q58" i="21"/>
  <c r="V35" i="13"/>
  <c r="O58" i="22"/>
  <c r="T58" i="20"/>
  <c r="T68" i="13" s="1"/>
  <c r="U58" i="20"/>
  <c r="O64" i="11"/>
  <c r="R7" i="11"/>
  <c r="R55" i="11" s="1"/>
  <c r="R63" i="11" s="1"/>
  <c r="R47" i="20"/>
  <c r="T61" i="20"/>
  <c r="T71" i="13" s="1"/>
  <c r="U61" i="20"/>
  <c r="R23" i="19"/>
  <c r="Q59" i="21"/>
  <c r="R59" i="21"/>
  <c r="V36" i="13"/>
  <c r="O59" i="22"/>
  <c r="R61" i="21"/>
  <c r="V38" i="13"/>
  <c r="Q61" i="21"/>
  <c r="O61" i="22"/>
  <c r="R39" i="21"/>
  <c r="R15" i="21"/>
  <c r="U62" i="19"/>
  <c r="U27" i="17"/>
  <c r="U37" i="17"/>
  <c r="M106" i="8"/>
  <c r="T11" i="19"/>
  <c r="R45" i="13" s="1"/>
  <c r="H32" i="13"/>
  <c r="P50" i="13"/>
  <c r="O106" i="9"/>
  <c r="P106" i="9" s="1"/>
  <c r="T11" i="13"/>
  <c r="N32" i="13"/>
  <c r="N38" i="21"/>
  <c r="O38" i="21" s="1"/>
  <c r="Q38" i="21" s="1"/>
  <c r="N37" i="22"/>
  <c r="O37" i="22" s="1"/>
  <c r="P46" i="13"/>
  <c r="U13" i="18"/>
  <c r="N19" i="22"/>
  <c r="N20" i="21"/>
  <c r="N34" i="21"/>
  <c r="O34" i="21" s="1"/>
  <c r="Q34" i="21" s="1"/>
  <c r="N33" i="22"/>
  <c r="O33" i="22" s="1"/>
  <c r="Q9" i="20"/>
  <c r="R8" i="13"/>
  <c r="T7" i="19"/>
  <c r="R43" i="13" s="1"/>
  <c r="Q5" i="20"/>
  <c r="N22" i="21"/>
  <c r="O22" i="21" s="1"/>
  <c r="Q22" i="21" s="1"/>
  <c r="N21" i="22"/>
  <c r="T5" i="19"/>
  <c r="R42" i="13" s="1"/>
  <c r="R7" i="13"/>
  <c r="U9" i="18"/>
  <c r="P44" i="13"/>
  <c r="N26" i="21"/>
  <c r="O26" i="21" s="1"/>
  <c r="Q26" i="21" s="1"/>
  <c r="N25" i="22"/>
  <c r="N10" i="21"/>
  <c r="O10" i="21" s="1"/>
  <c r="Q10" i="21" s="1"/>
  <c r="N9" i="22"/>
  <c r="O9" i="21"/>
  <c r="N50" i="21"/>
  <c r="O50" i="21" s="1"/>
  <c r="Q50" i="21" s="1"/>
  <c r="N49" i="22"/>
  <c r="N30" i="21"/>
  <c r="O30" i="21" s="1"/>
  <c r="Q30" i="21" s="1"/>
  <c r="N29" i="22"/>
  <c r="N32" i="21"/>
  <c r="O32" i="21" s="1"/>
  <c r="Q32" i="21" s="1"/>
  <c r="N31" i="22"/>
  <c r="O31" i="22" s="1"/>
  <c r="U7" i="18"/>
  <c r="P43" i="13"/>
  <c r="N46" i="21"/>
  <c r="O46" i="21" s="1"/>
  <c r="Q46" i="21" s="1"/>
  <c r="N45" i="22"/>
  <c r="O45" i="22" s="1"/>
  <c r="N36" i="21"/>
  <c r="O36" i="21" s="1"/>
  <c r="Q36" i="21" s="1"/>
  <c r="N35" i="22"/>
  <c r="N24" i="21"/>
  <c r="N23" i="22"/>
  <c r="U5" i="18"/>
  <c r="Q11" i="20"/>
  <c r="O64" i="19"/>
  <c r="Q64" i="19" s="1"/>
  <c r="O19" i="21"/>
  <c r="N8" i="21"/>
  <c r="O8" i="21" s="1"/>
  <c r="Q8" i="21" s="1"/>
  <c r="N7" i="22"/>
  <c r="O7" i="21"/>
  <c r="R7" i="21" s="1"/>
  <c r="N42" i="21"/>
  <c r="O42" i="21" s="1"/>
  <c r="Q42" i="21" s="1"/>
  <c r="N41" i="22"/>
  <c r="O41" i="22" s="1"/>
  <c r="N53" i="22"/>
  <c r="N54" i="21"/>
  <c r="O54" i="21" s="1"/>
  <c r="Q54" i="21" s="1"/>
  <c r="N12" i="21"/>
  <c r="O12" i="21" s="1"/>
  <c r="Q12" i="21" s="1"/>
  <c r="N11" i="22"/>
  <c r="O11" i="21"/>
  <c r="R11" i="21" s="1"/>
  <c r="N5" i="22"/>
  <c r="N6" i="21"/>
  <c r="O6" i="21" s="1"/>
  <c r="Q6" i="21" s="1"/>
  <c r="O5" i="21"/>
  <c r="R5" i="21" s="1"/>
  <c r="N43" i="22"/>
  <c r="N44" i="21"/>
  <c r="O44" i="21" s="1"/>
  <c r="Q44" i="21" s="1"/>
  <c r="N17" i="22"/>
  <c r="N18" i="21"/>
  <c r="O18" i="21" s="1"/>
  <c r="Q18" i="21" s="1"/>
  <c r="O17" i="21"/>
  <c r="N14" i="21"/>
  <c r="O14" i="21" s="1"/>
  <c r="Q14" i="21" s="1"/>
  <c r="N13" i="22"/>
  <c r="O13" i="22" s="1"/>
  <c r="P45" i="13"/>
  <c r="U11" i="18"/>
  <c r="N51" i="22"/>
  <c r="N52" i="21"/>
  <c r="O52" i="21" s="1"/>
  <c r="Q52" i="21" s="1"/>
  <c r="N15" i="22"/>
  <c r="N16" i="21"/>
  <c r="O16" i="21" s="1"/>
  <c r="N40" i="21"/>
  <c r="O40" i="21" s="1"/>
  <c r="Q40" i="21" s="1"/>
  <c r="N39" i="22"/>
  <c r="N28" i="21"/>
  <c r="O28" i="21" s="1"/>
  <c r="Q28" i="21" s="1"/>
  <c r="N27" i="22"/>
  <c r="O27" i="22" s="1"/>
  <c r="N48" i="21"/>
  <c r="O48" i="21" s="1"/>
  <c r="Q48" i="21" s="1"/>
  <c r="N47" i="22"/>
  <c r="R9" i="13"/>
  <c r="T9" i="19"/>
  <c r="O104" i="17"/>
  <c r="U105" i="17" s="1"/>
  <c r="Q103" i="18"/>
  <c r="P98" i="13"/>
  <c r="Q103" i="17"/>
  <c r="Q104" i="17" s="1"/>
  <c r="N98" i="13"/>
  <c r="M105" i="10"/>
  <c r="O106" i="10" s="1"/>
  <c r="P106" i="10" s="1"/>
  <c r="M106" i="10"/>
  <c r="F100" i="13"/>
  <c r="P21" i="13"/>
  <c r="R16" i="13"/>
  <c r="B100" i="13"/>
  <c r="T23" i="18"/>
  <c r="T55" i="17"/>
  <c r="T63" i="17" s="1"/>
  <c r="U63" i="17" s="1"/>
  <c r="U43" i="17"/>
  <c r="T16" i="13"/>
  <c r="R15" i="13"/>
  <c r="T35" i="19"/>
  <c r="R57" i="13" s="1"/>
  <c r="R22" i="13"/>
  <c r="U51" i="18"/>
  <c r="P65" i="13"/>
  <c r="N53" i="13"/>
  <c r="U25" i="18"/>
  <c r="P52" i="13"/>
  <c r="T31" i="19"/>
  <c r="R55" i="13" s="1"/>
  <c r="R20" i="13"/>
  <c r="N58" i="13"/>
  <c r="T43" i="19"/>
  <c r="R26" i="13"/>
  <c r="T25" i="19"/>
  <c r="U25" i="19" s="1"/>
  <c r="R17" i="13"/>
  <c r="N56" i="13"/>
  <c r="U35" i="18"/>
  <c r="P57" i="13"/>
  <c r="T29" i="18"/>
  <c r="P19" i="13"/>
  <c r="T51" i="19"/>
  <c r="R65" i="13" s="1"/>
  <c r="R30" i="13"/>
  <c r="T49" i="18"/>
  <c r="P29" i="13"/>
  <c r="U53" i="18"/>
  <c r="P66" i="13"/>
  <c r="U43" i="18"/>
  <c r="P61" i="13"/>
  <c r="U51" i="17"/>
  <c r="U27" i="18"/>
  <c r="P53" i="13"/>
  <c r="N61" i="13"/>
  <c r="Q13" i="21"/>
  <c r="Z37" i="13"/>
  <c r="Q60" i="23"/>
  <c r="T60" i="23"/>
  <c r="O52" i="20"/>
  <c r="R51" i="20" s="1"/>
  <c r="U33" i="17"/>
  <c r="T41" i="18"/>
  <c r="P25" i="13"/>
  <c r="U33" i="18"/>
  <c r="P56" i="13"/>
  <c r="U39" i="18"/>
  <c r="P59" i="13"/>
  <c r="T31" i="18"/>
  <c r="P20" i="13"/>
  <c r="U45" i="18"/>
  <c r="P62" i="13"/>
  <c r="O21" i="21"/>
  <c r="U60" i="22"/>
  <c r="X70" i="13"/>
  <c r="U37" i="18"/>
  <c r="P58" i="13"/>
  <c r="T29" i="19"/>
  <c r="R54" i="13" s="1"/>
  <c r="R19" i="13"/>
  <c r="T41" i="19"/>
  <c r="R60" i="13" s="1"/>
  <c r="R25" i="13"/>
  <c r="T49" i="19"/>
  <c r="R64" i="13" s="1"/>
  <c r="R29" i="13"/>
  <c r="T47" i="18"/>
  <c r="P28" i="13"/>
  <c r="Q23" i="20"/>
  <c r="Q55" i="18"/>
  <c r="Q63" i="18" s="1"/>
  <c r="Q65" i="18" s="1"/>
  <c r="Q102" i="18" s="1"/>
  <c r="O32" i="20"/>
  <c r="R31" i="20" s="1"/>
  <c r="Q39" i="21"/>
  <c r="Q47" i="21"/>
  <c r="Q43" i="21"/>
  <c r="Q28" i="19"/>
  <c r="Q37" i="20"/>
  <c r="Q29" i="20"/>
  <c r="Q30" i="20"/>
  <c r="Q31" i="21"/>
  <c r="Q27" i="20"/>
  <c r="Q23" i="21"/>
  <c r="Q41" i="21"/>
  <c r="Q34" i="19"/>
  <c r="Q46" i="19"/>
  <c r="Q47" i="20"/>
  <c r="Q39" i="20"/>
  <c r="Q37" i="21"/>
  <c r="O50" i="20"/>
  <c r="R49" i="20" s="1"/>
  <c r="Q29" i="21"/>
  <c r="Q40" i="19"/>
  <c r="O26" i="20"/>
  <c r="R25" i="20" s="1"/>
  <c r="Q45" i="21"/>
  <c r="Q49" i="20"/>
  <c r="Q27" i="21"/>
  <c r="Q15" i="21"/>
  <c r="Q53" i="21"/>
  <c r="Q33" i="21"/>
  <c r="Q54" i="19"/>
  <c r="Q49" i="21"/>
  <c r="Q35" i="21"/>
  <c r="Q25" i="21"/>
  <c r="Q33" i="20"/>
  <c r="R11" i="13"/>
  <c r="O44" i="20"/>
  <c r="R43" i="20" s="1"/>
  <c r="O36" i="20"/>
  <c r="R35" i="20" s="1"/>
  <c r="Q53" i="20"/>
  <c r="Q38" i="19"/>
  <c r="Q41" i="20"/>
  <c r="Q43" i="20"/>
  <c r="Q35" i="20"/>
  <c r="O42" i="20"/>
  <c r="R41" i="20" s="1"/>
  <c r="Q51" i="20"/>
  <c r="Q45" i="20"/>
  <c r="Q51" i="21"/>
  <c r="Q31" i="20"/>
  <c r="T55" i="10"/>
  <c r="T63" i="10" s="1"/>
  <c r="U17" i="18"/>
  <c r="Q22" i="20"/>
  <c r="O55" i="11"/>
  <c r="O63" i="11" s="1"/>
  <c r="U55" i="9"/>
  <c r="O55" i="19"/>
  <c r="O63" i="19" s="1"/>
  <c r="R13" i="13"/>
  <c r="T15" i="19"/>
  <c r="T19" i="19"/>
  <c r="U19" i="19" s="1"/>
  <c r="Q22" i="19"/>
  <c r="O65" i="18"/>
  <c r="O102" i="18" s="1"/>
  <c r="P97" i="13" s="1"/>
  <c r="T15" i="13"/>
  <c r="R46" i="13"/>
  <c r="Q18" i="19"/>
  <c r="P14" i="13"/>
  <c r="T19" i="18"/>
  <c r="Q17" i="20"/>
  <c r="H43" i="13"/>
  <c r="T14" i="13"/>
  <c r="H98" i="13"/>
  <c r="H97" i="13"/>
  <c r="H99" i="13"/>
  <c r="Q8" i="11"/>
  <c r="Q55" i="11" s="1"/>
  <c r="T9" i="11"/>
  <c r="J44" i="13" s="1"/>
  <c r="J9" i="13"/>
  <c r="H46" i="13"/>
  <c r="H44" i="13"/>
  <c r="T13" i="11"/>
  <c r="J46" i="13" s="1"/>
  <c r="J11" i="13"/>
  <c r="U5" i="11"/>
  <c r="J42" i="13"/>
  <c r="U7" i="10"/>
  <c r="U63" i="9"/>
  <c r="F73" i="13"/>
  <c r="K100" i="13"/>
  <c r="U61" i="11"/>
  <c r="U59" i="11"/>
  <c r="U9" i="10"/>
  <c r="AG95" i="13"/>
  <c r="AG100" i="13" s="1"/>
  <c r="U11" i="11"/>
  <c r="U13" i="10"/>
  <c r="P63" i="12"/>
  <c r="R29" i="21" l="1"/>
  <c r="R49" i="21"/>
  <c r="V40" i="13"/>
  <c r="R27" i="21"/>
  <c r="R13" i="21"/>
  <c r="R55" i="19"/>
  <c r="R63" i="19" s="1"/>
  <c r="R53" i="21"/>
  <c r="R55" i="20"/>
  <c r="R63" i="20" s="1"/>
  <c r="V12" i="13"/>
  <c r="Q37" i="22"/>
  <c r="R51" i="21"/>
  <c r="Q19" i="21"/>
  <c r="Q17" i="21"/>
  <c r="R17" i="21"/>
  <c r="Q9" i="21"/>
  <c r="R9" i="21"/>
  <c r="V9" i="13" s="1"/>
  <c r="R41" i="21"/>
  <c r="V25" i="13" s="1"/>
  <c r="R25" i="21"/>
  <c r="V17" i="13" s="1"/>
  <c r="Q45" i="22"/>
  <c r="R37" i="21"/>
  <c r="V23" i="13" s="1"/>
  <c r="R58" i="22"/>
  <c r="O58" i="23"/>
  <c r="Q58" i="22"/>
  <c r="X35" i="13"/>
  <c r="R61" i="22"/>
  <c r="X38" i="13"/>
  <c r="O61" i="23"/>
  <c r="Q61" i="22"/>
  <c r="R57" i="22"/>
  <c r="O57" i="23"/>
  <c r="X34" i="13"/>
  <c r="Q57" i="22"/>
  <c r="Q31" i="22"/>
  <c r="Q33" i="22"/>
  <c r="Q62" i="22"/>
  <c r="R62" i="22"/>
  <c r="X39" i="13"/>
  <c r="O62" i="23"/>
  <c r="T57" i="21"/>
  <c r="V67" i="13" s="1"/>
  <c r="U57" i="21"/>
  <c r="T61" i="21"/>
  <c r="V71" i="13" s="1"/>
  <c r="T58" i="21"/>
  <c r="V68" i="13" s="1"/>
  <c r="R33" i="21"/>
  <c r="V21" i="13" s="1"/>
  <c r="R59" i="22"/>
  <c r="X36" i="13"/>
  <c r="O59" i="23"/>
  <c r="Q59" i="22"/>
  <c r="R45" i="21"/>
  <c r="V27" i="13" s="1"/>
  <c r="T62" i="21"/>
  <c r="V72" i="13" s="1"/>
  <c r="R47" i="21"/>
  <c r="V28" i="13" s="1"/>
  <c r="Q21" i="21"/>
  <c r="R21" i="21"/>
  <c r="T21" i="21" s="1"/>
  <c r="R35" i="21"/>
  <c r="V22" i="13" s="1"/>
  <c r="T59" i="21"/>
  <c r="V69" i="13" s="1"/>
  <c r="U62" i="20"/>
  <c r="P51" i="13"/>
  <c r="M106" i="17"/>
  <c r="U11" i="19"/>
  <c r="T13" i="20"/>
  <c r="U13" i="20" s="1"/>
  <c r="U5" i="19"/>
  <c r="V11" i="13"/>
  <c r="V20" i="13"/>
  <c r="V29" i="13"/>
  <c r="V19" i="13"/>
  <c r="V26" i="13"/>
  <c r="T7" i="20"/>
  <c r="T43" i="13" s="1"/>
  <c r="V24" i="13"/>
  <c r="V31" i="13"/>
  <c r="V18" i="13"/>
  <c r="N99" i="13"/>
  <c r="V30" i="13"/>
  <c r="N44" i="22"/>
  <c r="O44" i="22" s="1"/>
  <c r="Q44" i="22" s="1"/>
  <c r="N43" i="23"/>
  <c r="O43" i="23" s="1"/>
  <c r="O43" i="22"/>
  <c r="N7" i="23"/>
  <c r="N8" i="22"/>
  <c r="O8" i="22" s="1"/>
  <c r="Q8" i="22" s="1"/>
  <c r="O7" i="22"/>
  <c r="R7" i="22" s="1"/>
  <c r="T9" i="13"/>
  <c r="T9" i="20"/>
  <c r="N26" i="22"/>
  <c r="O26" i="22" s="1"/>
  <c r="Q26" i="22" s="1"/>
  <c r="N25" i="23"/>
  <c r="O25" i="23" s="1"/>
  <c r="O25" i="22"/>
  <c r="U9" i="19"/>
  <c r="R44" i="13"/>
  <c r="N51" i="23"/>
  <c r="O51" i="23" s="1"/>
  <c r="N52" i="22"/>
  <c r="O52" i="22" s="1"/>
  <c r="Q52" i="22" s="1"/>
  <c r="O51" i="22"/>
  <c r="N5" i="23"/>
  <c r="N6" i="22"/>
  <c r="O6" i="22" s="1"/>
  <c r="Q6" i="22" s="1"/>
  <c r="O5" i="22"/>
  <c r="R5" i="22" s="1"/>
  <c r="N31" i="23"/>
  <c r="O31" i="23" s="1"/>
  <c r="N32" i="22"/>
  <c r="O32" i="22" s="1"/>
  <c r="Q32" i="22" s="1"/>
  <c r="U23" i="18"/>
  <c r="Q11" i="21"/>
  <c r="N33" i="23"/>
  <c r="O33" i="23" s="1"/>
  <c r="N34" i="22"/>
  <c r="O34" i="22" s="1"/>
  <c r="Q34" i="22" s="1"/>
  <c r="O64" i="20"/>
  <c r="Q64" i="20" s="1"/>
  <c r="N48" i="22"/>
  <c r="O48" i="22" s="1"/>
  <c r="Q48" i="22" s="1"/>
  <c r="N47" i="23"/>
  <c r="O47" i="23" s="1"/>
  <c r="O47" i="22"/>
  <c r="N12" i="22"/>
  <c r="O12" i="22" s="1"/>
  <c r="Q12" i="22" s="1"/>
  <c r="N11" i="23"/>
  <c r="O11" i="22"/>
  <c r="T10" i="13"/>
  <c r="T11" i="20"/>
  <c r="N30" i="22"/>
  <c r="O30" i="22" s="1"/>
  <c r="Q30" i="22" s="1"/>
  <c r="N29" i="23"/>
  <c r="O29" i="23" s="1"/>
  <c r="O29" i="22"/>
  <c r="N14" i="22"/>
  <c r="O14" i="22" s="1"/>
  <c r="R13" i="22" s="1"/>
  <c r="N13" i="23"/>
  <c r="O13" i="23" s="1"/>
  <c r="N27" i="23"/>
  <c r="O27" i="23" s="1"/>
  <c r="N28" i="22"/>
  <c r="O28" i="22" s="1"/>
  <c r="Q28" i="22" s="1"/>
  <c r="N24" i="22"/>
  <c r="O24" i="22" s="1"/>
  <c r="Q24" i="22" s="1"/>
  <c r="N23" i="23"/>
  <c r="N50" i="22"/>
  <c r="O50" i="22" s="1"/>
  <c r="Q50" i="22" s="1"/>
  <c r="N49" i="23"/>
  <c r="O49" i="22"/>
  <c r="N19" i="23"/>
  <c r="N20" i="22"/>
  <c r="O20" i="22" s="1"/>
  <c r="Q20" i="22" s="1"/>
  <c r="Q5" i="21"/>
  <c r="N54" i="22"/>
  <c r="O54" i="22" s="1"/>
  <c r="Q54" i="22" s="1"/>
  <c r="N53" i="23"/>
  <c r="O53" i="23" s="1"/>
  <c r="O53" i="22"/>
  <c r="N21" i="23"/>
  <c r="N22" i="22"/>
  <c r="M105" i="17"/>
  <c r="O106" i="17" s="1"/>
  <c r="P106" i="17" s="1"/>
  <c r="N40" i="22"/>
  <c r="O40" i="22" s="1"/>
  <c r="Q40" i="22" s="1"/>
  <c r="N39" i="23"/>
  <c r="O39" i="23" s="1"/>
  <c r="O39" i="22"/>
  <c r="N42" i="22"/>
  <c r="O42" i="22" s="1"/>
  <c r="Q42" i="22" s="1"/>
  <c r="N41" i="23"/>
  <c r="O41" i="23" s="1"/>
  <c r="N36" i="22"/>
  <c r="O36" i="22" s="1"/>
  <c r="Q36" i="22" s="1"/>
  <c r="N35" i="23"/>
  <c r="O35" i="23" s="1"/>
  <c r="O35" i="22"/>
  <c r="N15" i="23"/>
  <c r="N16" i="22"/>
  <c r="N18" i="22"/>
  <c r="O18" i="22" s="1"/>
  <c r="Q18" i="22" s="1"/>
  <c r="N17" i="23"/>
  <c r="O17" i="22"/>
  <c r="T5" i="20"/>
  <c r="T42" i="13" s="1"/>
  <c r="T7" i="13"/>
  <c r="N38" i="22"/>
  <c r="O38" i="22" s="1"/>
  <c r="Q38" i="22" s="1"/>
  <c r="N37" i="23"/>
  <c r="O37" i="23" s="1"/>
  <c r="U7" i="19"/>
  <c r="Q7" i="21"/>
  <c r="N46" i="22"/>
  <c r="O46" i="22" s="1"/>
  <c r="Q46" i="22" s="1"/>
  <c r="N45" i="23"/>
  <c r="O45" i="23" s="1"/>
  <c r="N9" i="23"/>
  <c r="N10" i="22"/>
  <c r="O10" i="22" s="1"/>
  <c r="Q10" i="22" s="1"/>
  <c r="O9" i="22"/>
  <c r="P32" i="13"/>
  <c r="Q41" i="22"/>
  <c r="Q104" i="18"/>
  <c r="Q103" i="19"/>
  <c r="R98" i="13"/>
  <c r="Q103" i="11"/>
  <c r="H100" i="13"/>
  <c r="U49" i="19"/>
  <c r="U51" i="19"/>
  <c r="T23" i="20"/>
  <c r="T51" i="13" s="1"/>
  <c r="T23" i="19"/>
  <c r="U23" i="19" s="1"/>
  <c r="T21" i="19"/>
  <c r="T47" i="19"/>
  <c r="R63" i="13" s="1"/>
  <c r="N73" i="13"/>
  <c r="U31" i="19"/>
  <c r="U35" i="19"/>
  <c r="U55" i="17"/>
  <c r="U41" i="19"/>
  <c r="T15" i="20"/>
  <c r="U15" i="20" s="1"/>
  <c r="U29" i="19"/>
  <c r="O24" i="21"/>
  <c r="R23" i="21" s="1"/>
  <c r="T47" i="20"/>
  <c r="T28" i="13"/>
  <c r="Q27" i="22"/>
  <c r="T29" i="20"/>
  <c r="T19" i="13"/>
  <c r="Q13" i="22"/>
  <c r="U60" i="23"/>
  <c r="Z70" i="13"/>
  <c r="Q52" i="20"/>
  <c r="U31" i="18"/>
  <c r="P55" i="13"/>
  <c r="AB37" i="13"/>
  <c r="Q60" i="24"/>
  <c r="T60" i="24"/>
  <c r="T37" i="20"/>
  <c r="T58" i="13" s="1"/>
  <c r="T23" i="13"/>
  <c r="T55" i="18"/>
  <c r="T63" i="18" s="1"/>
  <c r="U63" i="18" s="1"/>
  <c r="T53" i="20"/>
  <c r="T31" i="13"/>
  <c r="U49" i="18"/>
  <c r="P64" i="13"/>
  <c r="T53" i="19"/>
  <c r="R31" i="13"/>
  <c r="O21" i="22"/>
  <c r="O19" i="22"/>
  <c r="T33" i="20"/>
  <c r="T21" i="13"/>
  <c r="T45" i="19"/>
  <c r="R27" i="13"/>
  <c r="T39" i="19"/>
  <c r="R24" i="13"/>
  <c r="O20" i="21"/>
  <c r="R19" i="21" s="1"/>
  <c r="U29" i="18"/>
  <c r="P54" i="13"/>
  <c r="T33" i="19"/>
  <c r="R21" i="13"/>
  <c r="T51" i="20"/>
  <c r="T30" i="13"/>
  <c r="R52" i="13"/>
  <c r="T27" i="20"/>
  <c r="T18" i="13"/>
  <c r="O15" i="22"/>
  <c r="U15" i="19"/>
  <c r="T45" i="20"/>
  <c r="T27" i="13"/>
  <c r="Q16" i="21"/>
  <c r="U43" i="19"/>
  <c r="R61" i="13"/>
  <c r="T39" i="20"/>
  <c r="T24" i="13"/>
  <c r="T27" i="19"/>
  <c r="R18" i="13"/>
  <c r="T37" i="19"/>
  <c r="R23" i="13"/>
  <c r="U47" i="18"/>
  <c r="P63" i="13"/>
  <c r="U41" i="18"/>
  <c r="P60" i="13"/>
  <c r="O23" i="22"/>
  <c r="R23" i="22" s="1"/>
  <c r="U55" i="10"/>
  <c r="T15" i="21"/>
  <c r="V47" i="13" s="1"/>
  <c r="Q50" i="20"/>
  <c r="Q42" i="20"/>
  <c r="Q36" i="20"/>
  <c r="Q44" i="20"/>
  <c r="O55" i="20"/>
  <c r="O63" i="20" s="1"/>
  <c r="Q32" i="20"/>
  <c r="Q26" i="20"/>
  <c r="Q55" i="19"/>
  <c r="Q63" i="19" s="1"/>
  <c r="Q65" i="19" s="1"/>
  <c r="Q102" i="19" s="1"/>
  <c r="R47" i="13"/>
  <c r="T17" i="19"/>
  <c r="T13" i="13"/>
  <c r="O65" i="19"/>
  <c r="O102" i="19" s="1"/>
  <c r="O104" i="19" s="1"/>
  <c r="U105" i="19" s="1"/>
  <c r="R49" i="13"/>
  <c r="T17" i="20"/>
  <c r="T19" i="20"/>
  <c r="U19" i="20" s="1"/>
  <c r="O104" i="18"/>
  <c r="U105" i="18" s="1"/>
  <c r="T21" i="20"/>
  <c r="U21" i="20" s="1"/>
  <c r="P49" i="13"/>
  <c r="U19" i="18"/>
  <c r="Q64" i="11"/>
  <c r="T7" i="11"/>
  <c r="J8" i="13"/>
  <c r="J32" i="13" s="1"/>
  <c r="Q63" i="11"/>
  <c r="P107" i="9"/>
  <c r="B99" i="13"/>
  <c r="O65" i="11"/>
  <c r="O102" i="11" s="1"/>
  <c r="H73" i="13"/>
  <c r="U63" i="10"/>
  <c r="U9" i="11"/>
  <c r="U13" i="11"/>
  <c r="P65" i="12"/>
  <c r="R19" i="22" l="1"/>
  <c r="U62" i="21"/>
  <c r="U59" i="21"/>
  <c r="R11" i="22"/>
  <c r="Q43" i="22"/>
  <c r="R43" i="22"/>
  <c r="Q17" i="22"/>
  <c r="R17" i="22"/>
  <c r="X13" i="13" s="1"/>
  <c r="Q49" i="22"/>
  <c r="R49" i="22"/>
  <c r="T49" i="22" s="1"/>
  <c r="U61" i="21"/>
  <c r="R58" i="23"/>
  <c r="O58" i="24"/>
  <c r="Z35" i="13"/>
  <c r="Q58" i="23"/>
  <c r="T58" i="22"/>
  <c r="X68" i="13" s="1"/>
  <c r="R55" i="21"/>
  <c r="R63" i="21" s="1"/>
  <c r="R62" i="23"/>
  <c r="Z39" i="13"/>
  <c r="Q62" i="23"/>
  <c r="O62" i="24"/>
  <c r="R41" i="22"/>
  <c r="T41" i="22" s="1"/>
  <c r="R45" i="22"/>
  <c r="T45" i="22" s="1"/>
  <c r="X62" i="13" s="1"/>
  <c r="T62" i="22"/>
  <c r="X72" i="13" s="1"/>
  <c r="Q51" i="22"/>
  <c r="R51" i="22"/>
  <c r="U58" i="21"/>
  <c r="Q29" i="22"/>
  <c r="R29" i="22"/>
  <c r="X19" i="13" s="1"/>
  <c r="R33" i="22"/>
  <c r="X21" i="13" s="1"/>
  <c r="Q39" i="22"/>
  <c r="R39" i="22"/>
  <c r="Q35" i="22"/>
  <c r="R35" i="22"/>
  <c r="X22" i="13" s="1"/>
  <c r="R9" i="22"/>
  <c r="R31" i="22"/>
  <c r="X20" i="13" s="1"/>
  <c r="Q25" i="22"/>
  <c r="R25" i="22"/>
  <c r="T25" i="22" s="1"/>
  <c r="X40" i="13"/>
  <c r="R57" i="23"/>
  <c r="Z34" i="13"/>
  <c r="O57" i="24"/>
  <c r="Q57" i="23"/>
  <c r="Q53" i="22"/>
  <c r="R53" i="22"/>
  <c r="T53" i="22" s="1"/>
  <c r="R59" i="23"/>
  <c r="Z36" i="13"/>
  <c r="O59" i="24"/>
  <c r="Q59" i="23"/>
  <c r="T57" i="22"/>
  <c r="X67" i="13" s="1"/>
  <c r="U57" i="22"/>
  <c r="Q47" i="22"/>
  <c r="R47" i="22"/>
  <c r="X28" i="13" s="1"/>
  <c r="R37" i="22"/>
  <c r="T37" i="22" s="1"/>
  <c r="T59" i="22"/>
  <c r="X69" i="13" s="1"/>
  <c r="U59" i="22"/>
  <c r="R61" i="23"/>
  <c r="Z38" i="13"/>
  <c r="O61" i="24"/>
  <c r="Q61" i="23"/>
  <c r="R27" i="22"/>
  <c r="T27" i="22" s="1"/>
  <c r="R31" i="23"/>
  <c r="T46" i="13"/>
  <c r="T61" i="22"/>
  <c r="X71" i="13" s="1"/>
  <c r="U61" i="22"/>
  <c r="U45" i="19"/>
  <c r="U27" i="19"/>
  <c r="T37" i="21"/>
  <c r="V58" i="13" s="1"/>
  <c r="R50" i="13"/>
  <c r="T9" i="21"/>
  <c r="U9" i="21" s="1"/>
  <c r="M106" i="19"/>
  <c r="T43" i="21"/>
  <c r="U43" i="21" s="1"/>
  <c r="T39" i="21"/>
  <c r="V59" i="13" s="1"/>
  <c r="T13" i="21"/>
  <c r="V46" i="13" s="1"/>
  <c r="T49" i="21"/>
  <c r="U49" i="21" s="1"/>
  <c r="T31" i="21"/>
  <c r="U31" i="21" s="1"/>
  <c r="T27" i="21"/>
  <c r="V53" i="13" s="1"/>
  <c r="U7" i="20"/>
  <c r="T53" i="21"/>
  <c r="U53" i="21" s="1"/>
  <c r="T45" i="21"/>
  <c r="U45" i="21" s="1"/>
  <c r="T35" i="21"/>
  <c r="V57" i="13" s="1"/>
  <c r="T47" i="21"/>
  <c r="U47" i="21" s="1"/>
  <c r="T51" i="21"/>
  <c r="U51" i="21" s="1"/>
  <c r="T29" i="21"/>
  <c r="V54" i="13" s="1"/>
  <c r="T25" i="21"/>
  <c r="U25" i="21" s="1"/>
  <c r="T33" i="21"/>
  <c r="U33" i="21" s="1"/>
  <c r="T41" i="21"/>
  <c r="V60" i="13" s="1"/>
  <c r="T51" i="22"/>
  <c r="X65" i="13" s="1"/>
  <c r="O64" i="21"/>
  <c r="Q64" i="21" s="1"/>
  <c r="X26" i="13"/>
  <c r="V13" i="13"/>
  <c r="T17" i="21"/>
  <c r="Q104" i="19"/>
  <c r="Q9" i="22"/>
  <c r="N39" i="24"/>
  <c r="O39" i="24" s="1"/>
  <c r="N40" i="23"/>
  <c r="O40" i="23" s="1"/>
  <c r="Q40" i="23" s="1"/>
  <c r="U11" i="20"/>
  <c r="T45" i="13"/>
  <c r="N9" i="24"/>
  <c r="N10" i="23"/>
  <c r="O10" i="23" s="1"/>
  <c r="Q10" i="23" s="1"/>
  <c r="O9" i="23"/>
  <c r="Q11" i="22"/>
  <c r="N50" i="23"/>
  <c r="O50" i="23" s="1"/>
  <c r="Q50" i="23" s="1"/>
  <c r="N49" i="24"/>
  <c r="O49" i="24" s="1"/>
  <c r="N18" i="23"/>
  <c r="O18" i="23" s="1"/>
  <c r="N17" i="24"/>
  <c r="O17" i="24" s="1"/>
  <c r="O49" i="23"/>
  <c r="O17" i="23"/>
  <c r="N100" i="13"/>
  <c r="N45" i="24"/>
  <c r="O45" i="24" s="1"/>
  <c r="N46" i="23"/>
  <c r="O46" i="23" s="1"/>
  <c r="R45" i="23" s="1"/>
  <c r="N24" i="23"/>
  <c r="N23" i="24"/>
  <c r="N12" i="23"/>
  <c r="O12" i="23" s="1"/>
  <c r="N11" i="24"/>
  <c r="O11" i="23"/>
  <c r="N31" i="24"/>
  <c r="O31" i="24" s="1"/>
  <c r="N32" i="23"/>
  <c r="O32" i="23" s="1"/>
  <c r="Q32" i="23" s="1"/>
  <c r="U9" i="20"/>
  <c r="T44" i="13"/>
  <c r="N22" i="23"/>
  <c r="O22" i="23" s="1"/>
  <c r="Q22" i="23" s="1"/>
  <c r="N21" i="24"/>
  <c r="Q5" i="22"/>
  <c r="X24" i="13"/>
  <c r="N15" i="24"/>
  <c r="N16" i="23"/>
  <c r="O16" i="23" s="1"/>
  <c r="Q16" i="23" s="1"/>
  <c r="Q7" i="22"/>
  <c r="V8" i="13"/>
  <c r="T7" i="21"/>
  <c r="V43" i="13" s="1"/>
  <c r="N54" i="23"/>
  <c r="O54" i="23" s="1"/>
  <c r="R53" i="23" s="1"/>
  <c r="N53" i="24"/>
  <c r="O53" i="24" s="1"/>
  <c r="N27" i="24"/>
  <c r="O27" i="24" s="1"/>
  <c r="N28" i="23"/>
  <c r="O28" i="23" s="1"/>
  <c r="R27" i="23" s="1"/>
  <c r="N48" i="23"/>
  <c r="O48" i="23" s="1"/>
  <c r="R47" i="23" s="1"/>
  <c r="N47" i="24"/>
  <c r="O47" i="24" s="1"/>
  <c r="N5" i="24"/>
  <c r="N6" i="23"/>
  <c r="O6" i="23" s="1"/>
  <c r="Q6" i="23" s="1"/>
  <c r="O5" i="23"/>
  <c r="N36" i="23"/>
  <c r="O36" i="23" s="1"/>
  <c r="Q36" i="23" s="1"/>
  <c r="N35" i="24"/>
  <c r="O35" i="24" s="1"/>
  <c r="N13" i="24"/>
  <c r="O13" i="24" s="1"/>
  <c r="N14" i="23"/>
  <c r="O14" i="23" s="1"/>
  <c r="Q14" i="23" s="1"/>
  <c r="N7" i="24"/>
  <c r="N8" i="23"/>
  <c r="O8" i="23" s="1"/>
  <c r="Q8" i="23" s="1"/>
  <c r="O7" i="23"/>
  <c r="N38" i="23"/>
  <c r="O38" i="23" s="1"/>
  <c r="Q38" i="23" s="1"/>
  <c r="N37" i="24"/>
  <c r="O37" i="24" s="1"/>
  <c r="V7" i="13"/>
  <c r="T5" i="21"/>
  <c r="V42" i="13" s="1"/>
  <c r="N42" i="23"/>
  <c r="O42" i="23" s="1"/>
  <c r="Q42" i="23" s="1"/>
  <c r="N41" i="24"/>
  <c r="O41" i="24" s="1"/>
  <c r="N51" i="24"/>
  <c r="O51" i="24" s="1"/>
  <c r="N52" i="23"/>
  <c r="O52" i="23" s="1"/>
  <c r="R51" i="23" s="1"/>
  <c r="N43" i="24"/>
  <c r="O43" i="24" s="1"/>
  <c r="N44" i="23"/>
  <c r="O44" i="23" s="1"/>
  <c r="Q44" i="23" s="1"/>
  <c r="N25" i="24"/>
  <c r="O25" i="24" s="1"/>
  <c r="N26" i="23"/>
  <c r="O26" i="23" s="1"/>
  <c r="Q26" i="23" s="1"/>
  <c r="U5" i="20"/>
  <c r="N30" i="23"/>
  <c r="O30" i="23" s="1"/>
  <c r="R29" i="23" s="1"/>
  <c r="N29" i="24"/>
  <c r="O29" i="24" s="1"/>
  <c r="N34" i="23"/>
  <c r="O34" i="23" s="1"/>
  <c r="Q34" i="23" s="1"/>
  <c r="N33" i="24"/>
  <c r="O33" i="24" s="1"/>
  <c r="N20" i="23"/>
  <c r="O20" i="23" s="1"/>
  <c r="Q20" i="23" s="1"/>
  <c r="N19" i="24"/>
  <c r="V10" i="13"/>
  <c r="T11" i="21"/>
  <c r="V45" i="13" s="1"/>
  <c r="R32" i="13"/>
  <c r="R51" i="13"/>
  <c r="U21" i="19"/>
  <c r="T47" i="13"/>
  <c r="O65" i="20"/>
  <c r="O102" i="20" s="1"/>
  <c r="T97" i="13" s="1"/>
  <c r="V15" i="13"/>
  <c r="P99" i="13"/>
  <c r="M106" i="18"/>
  <c r="U37" i="20"/>
  <c r="U47" i="19"/>
  <c r="U23" i="20"/>
  <c r="G102" i="13"/>
  <c r="P110" i="9"/>
  <c r="U55" i="18"/>
  <c r="U37" i="19"/>
  <c r="R58" i="13"/>
  <c r="O23" i="23"/>
  <c r="Q45" i="23"/>
  <c r="Q21" i="22"/>
  <c r="Q24" i="21"/>
  <c r="U51" i="20"/>
  <c r="T65" i="13"/>
  <c r="U33" i="20"/>
  <c r="T56" i="13"/>
  <c r="O21" i="23"/>
  <c r="X11" i="13"/>
  <c r="T13" i="22"/>
  <c r="Q13" i="23"/>
  <c r="T55" i="19"/>
  <c r="T63" i="19" s="1"/>
  <c r="U63" i="19" s="1"/>
  <c r="O22" i="22"/>
  <c r="R21" i="22" s="1"/>
  <c r="Q23" i="22"/>
  <c r="Q31" i="23"/>
  <c r="Q15" i="22"/>
  <c r="Q35" i="23"/>
  <c r="R59" i="13"/>
  <c r="U39" i="19"/>
  <c r="U21" i="21"/>
  <c r="V50" i="13"/>
  <c r="T55" i="11"/>
  <c r="T63" i="11" s="1"/>
  <c r="U63" i="11" s="1"/>
  <c r="O15" i="23"/>
  <c r="R15" i="23" s="1"/>
  <c r="Q39" i="23"/>
  <c r="U53" i="20"/>
  <c r="T66" i="13"/>
  <c r="U60" i="24"/>
  <c r="AB70" i="13"/>
  <c r="R62" i="13"/>
  <c r="T43" i="20"/>
  <c r="T26" i="13"/>
  <c r="T35" i="20"/>
  <c r="T22" i="13"/>
  <c r="AD37" i="13"/>
  <c r="T60" i="25"/>
  <c r="Q60" i="25"/>
  <c r="Q33" i="23"/>
  <c r="U39" i="20"/>
  <c r="T59" i="13"/>
  <c r="Q29" i="23"/>
  <c r="Q41" i="23"/>
  <c r="R66" i="13"/>
  <c r="U53" i="19"/>
  <c r="Q51" i="23"/>
  <c r="U37" i="21"/>
  <c r="Q53" i="23"/>
  <c r="U33" i="19"/>
  <c r="R56" i="13"/>
  <c r="Q37" i="23"/>
  <c r="U47" i="20"/>
  <c r="T63" i="13"/>
  <c r="Q43" i="23"/>
  <c r="T25" i="20"/>
  <c r="T17" i="13"/>
  <c r="O16" i="22"/>
  <c r="R15" i="22" s="1"/>
  <c r="T49" i="20"/>
  <c r="T29" i="13"/>
  <c r="T41" i="20"/>
  <c r="T25" i="13"/>
  <c r="U45" i="20"/>
  <c r="T62" i="13"/>
  <c r="Q47" i="23"/>
  <c r="Q27" i="23"/>
  <c r="T31" i="20"/>
  <c r="T20" i="13"/>
  <c r="Q19" i="22"/>
  <c r="Q25" i="23"/>
  <c r="Q14" i="22"/>
  <c r="R53" i="13"/>
  <c r="U27" i="20"/>
  <c r="T53" i="13"/>
  <c r="Q20" i="21"/>
  <c r="O55" i="21"/>
  <c r="O63" i="21" s="1"/>
  <c r="O19" i="23"/>
  <c r="U29" i="20"/>
  <c r="T54" i="13"/>
  <c r="P73" i="13"/>
  <c r="Q55" i="20"/>
  <c r="Q63" i="20" s="1"/>
  <c r="Q65" i="20" s="1"/>
  <c r="Q102" i="20" s="1"/>
  <c r="T49" i="13"/>
  <c r="U15" i="21"/>
  <c r="R97" i="13"/>
  <c r="U17" i="19"/>
  <c r="R48" i="13"/>
  <c r="T48" i="13"/>
  <c r="U17" i="20"/>
  <c r="M105" i="18"/>
  <c r="O106" i="18" s="1"/>
  <c r="P106" i="18" s="1"/>
  <c r="T50" i="13"/>
  <c r="Q65" i="11"/>
  <c r="Q102" i="11" s="1"/>
  <c r="Q104" i="11" s="1"/>
  <c r="M105" i="19"/>
  <c r="O106" i="19" s="1"/>
  <c r="P106" i="19" s="1"/>
  <c r="R99" i="13"/>
  <c r="O104" i="11"/>
  <c r="U105" i="11" s="1"/>
  <c r="N101" i="13"/>
  <c r="Q106" i="17"/>
  <c r="Q107" i="17" s="1"/>
  <c r="Q110" i="17" s="1"/>
  <c r="O107" i="17"/>
  <c r="O101" i="13"/>
  <c r="P107" i="17"/>
  <c r="J43" i="13"/>
  <c r="U7" i="11"/>
  <c r="U55" i="11" s="1"/>
  <c r="P107" i="10"/>
  <c r="H101" i="13"/>
  <c r="Q106" i="9"/>
  <c r="Q107" i="9" s="1"/>
  <c r="Q110" i="9" s="1"/>
  <c r="O107" i="9"/>
  <c r="G101" i="13"/>
  <c r="J97" i="13"/>
  <c r="F101" i="13"/>
  <c r="R55" i="22" l="1"/>
  <c r="R63" i="22" s="1"/>
  <c r="U62" i="22"/>
  <c r="R7" i="23"/>
  <c r="R39" i="23"/>
  <c r="R62" i="24"/>
  <c r="AB39" i="13"/>
  <c r="O62" i="25"/>
  <c r="Q62" i="24"/>
  <c r="Q9" i="23"/>
  <c r="R9" i="23"/>
  <c r="T62" i="23"/>
  <c r="Z72" i="13" s="1"/>
  <c r="R59" i="24"/>
  <c r="AB36" i="13"/>
  <c r="O59" i="25"/>
  <c r="Q59" i="24"/>
  <c r="U58" i="22"/>
  <c r="T59" i="23"/>
  <c r="Z69" i="13" s="1"/>
  <c r="R5" i="23"/>
  <c r="Q11" i="23"/>
  <c r="R11" i="23"/>
  <c r="R58" i="24"/>
  <c r="AB35" i="13"/>
  <c r="O58" i="25"/>
  <c r="Q58" i="24"/>
  <c r="R57" i="24"/>
  <c r="AB34" i="13"/>
  <c r="O57" i="25"/>
  <c r="Q57" i="24"/>
  <c r="T58" i="23"/>
  <c r="Z68" i="13" s="1"/>
  <c r="Z40" i="13"/>
  <c r="R61" i="24"/>
  <c r="O61" i="25"/>
  <c r="AB38" i="13"/>
  <c r="T57" i="23"/>
  <c r="Z67" i="13" s="1"/>
  <c r="U57" i="23"/>
  <c r="R43" i="23"/>
  <c r="Z26" i="13" s="1"/>
  <c r="R35" i="23"/>
  <c r="R33" i="23"/>
  <c r="Z21" i="13" s="1"/>
  <c r="T61" i="23"/>
  <c r="Z71" i="13" s="1"/>
  <c r="R45" i="24"/>
  <c r="R25" i="23"/>
  <c r="T25" i="23" s="1"/>
  <c r="R41" i="23"/>
  <c r="Z25" i="13" s="1"/>
  <c r="R13" i="23"/>
  <c r="Z11" i="13" s="1"/>
  <c r="R19" i="23"/>
  <c r="Q17" i="23"/>
  <c r="R17" i="23"/>
  <c r="Q49" i="23"/>
  <c r="R49" i="23"/>
  <c r="R37" i="23"/>
  <c r="Z23" i="13" s="1"/>
  <c r="R21" i="23"/>
  <c r="V61" i="13"/>
  <c r="V44" i="13"/>
  <c r="U39" i="21"/>
  <c r="U43" i="20"/>
  <c r="U25" i="20"/>
  <c r="U13" i="21"/>
  <c r="M106" i="11"/>
  <c r="V62" i="13"/>
  <c r="V63" i="13"/>
  <c r="U35" i="21"/>
  <c r="U29" i="21"/>
  <c r="U27" i="21"/>
  <c r="V64" i="13"/>
  <c r="V55" i="13"/>
  <c r="U41" i="21"/>
  <c r="V66" i="13"/>
  <c r="V52" i="13"/>
  <c r="X25" i="13"/>
  <c r="X30" i="13"/>
  <c r="T29" i="22"/>
  <c r="X54" i="13" s="1"/>
  <c r="V56" i="13"/>
  <c r="V65" i="13"/>
  <c r="X29" i="13"/>
  <c r="U11" i="21"/>
  <c r="X31" i="13"/>
  <c r="X18" i="13"/>
  <c r="T43" i="22"/>
  <c r="U43" i="22" s="1"/>
  <c r="U5" i="21"/>
  <c r="U7" i="21"/>
  <c r="Z13" i="13"/>
  <c r="X23" i="13"/>
  <c r="T47" i="22"/>
  <c r="U47" i="22" s="1"/>
  <c r="X17" i="13"/>
  <c r="Q48" i="23"/>
  <c r="T17" i="22"/>
  <c r="X27" i="13"/>
  <c r="O64" i="22"/>
  <c r="Q64" i="22" s="1"/>
  <c r="U45" i="22"/>
  <c r="T35" i="22"/>
  <c r="U35" i="22" s="1"/>
  <c r="T33" i="22"/>
  <c r="U33" i="22" s="1"/>
  <c r="Z24" i="13"/>
  <c r="Z22" i="13"/>
  <c r="Z20" i="13"/>
  <c r="Q46" i="23"/>
  <c r="U17" i="21"/>
  <c r="V48" i="13"/>
  <c r="T39" i="22"/>
  <c r="U39" i="22" s="1"/>
  <c r="U51" i="22"/>
  <c r="N8" i="24"/>
  <c r="O8" i="24" s="1"/>
  <c r="Q8" i="24" s="1"/>
  <c r="N7" i="25"/>
  <c r="O7" i="24"/>
  <c r="N54" i="24"/>
  <c r="O54" i="24" s="1"/>
  <c r="Q54" i="24" s="1"/>
  <c r="N53" i="25"/>
  <c r="O53" i="25" s="1"/>
  <c r="N23" i="25"/>
  <c r="N24" i="25" s="1"/>
  <c r="N24" i="24"/>
  <c r="O24" i="24" s="1"/>
  <c r="Q24" i="24" s="1"/>
  <c r="T11" i="22"/>
  <c r="X45" i="13" s="1"/>
  <c r="X10" i="13"/>
  <c r="N20" i="24"/>
  <c r="O20" i="24" s="1"/>
  <c r="Q20" i="24" s="1"/>
  <c r="N19" i="25"/>
  <c r="N20" i="25" s="1"/>
  <c r="N51" i="25"/>
  <c r="O51" i="25" s="1"/>
  <c r="N52" i="24"/>
  <c r="O52" i="24" s="1"/>
  <c r="Q52" i="24" s="1"/>
  <c r="X7" i="13"/>
  <c r="T5" i="22"/>
  <c r="X42" i="13" s="1"/>
  <c r="N44" i="24"/>
  <c r="O44" i="24" s="1"/>
  <c r="Q44" i="24" s="1"/>
  <c r="N43" i="25"/>
  <c r="N44" i="25" s="1"/>
  <c r="T31" i="22"/>
  <c r="X55" i="13" s="1"/>
  <c r="N41" i="25"/>
  <c r="O41" i="25" s="1"/>
  <c r="N42" i="24"/>
  <c r="O42" i="24" s="1"/>
  <c r="R41" i="24" s="1"/>
  <c r="N14" i="24"/>
  <c r="O14" i="24" s="1"/>
  <c r="Q14" i="24" s="1"/>
  <c r="N13" i="25"/>
  <c r="O13" i="25" s="1"/>
  <c r="N11" i="25"/>
  <c r="N12" i="24"/>
  <c r="O12" i="24" s="1"/>
  <c r="Q12" i="24" s="1"/>
  <c r="O11" i="24"/>
  <c r="N33" i="25"/>
  <c r="N34" i="25" s="1"/>
  <c r="O34" i="25" s="1"/>
  <c r="Q34" i="25" s="1"/>
  <c r="N34" i="24"/>
  <c r="O34" i="24" s="1"/>
  <c r="R33" i="24" s="1"/>
  <c r="N36" i="24"/>
  <c r="O36" i="24" s="1"/>
  <c r="R35" i="24" s="1"/>
  <c r="N35" i="25"/>
  <c r="N36" i="25" s="1"/>
  <c r="O36" i="25" s="1"/>
  <c r="Q36" i="25" s="1"/>
  <c r="N22" i="24"/>
  <c r="O22" i="24" s="1"/>
  <c r="Q22" i="24" s="1"/>
  <c r="N21" i="25"/>
  <c r="N22" i="25" s="1"/>
  <c r="N45" i="25"/>
  <c r="N46" i="25" s="1"/>
  <c r="N46" i="24"/>
  <c r="O46" i="24" s="1"/>
  <c r="Q46" i="24" s="1"/>
  <c r="N9" i="25"/>
  <c r="N10" i="24"/>
  <c r="O10" i="24" s="1"/>
  <c r="Q10" i="24" s="1"/>
  <c r="O9" i="24"/>
  <c r="R9" i="24" s="1"/>
  <c r="Q7" i="23"/>
  <c r="Z29" i="13"/>
  <c r="Q12" i="23"/>
  <c r="N29" i="25"/>
  <c r="O29" i="25" s="1"/>
  <c r="N30" i="24"/>
  <c r="O30" i="24" s="1"/>
  <c r="Q30" i="24" s="1"/>
  <c r="Q5" i="23"/>
  <c r="X8" i="13"/>
  <c r="T7" i="22"/>
  <c r="X43" i="13" s="1"/>
  <c r="N27" i="25"/>
  <c r="N28" i="25" s="1"/>
  <c r="O28" i="25" s="1"/>
  <c r="Q28" i="25" s="1"/>
  <c r="N28" i="24"/>
  <c r="O28" i="24" s="1"/>
  <c r="Q28" i="24" s="1"/>
  <c r="N38" i="24"/>
  <c r="O38" i="24" s="1"/>
  <c r="R37" i="24" s="1"/>
  <c r="N37" i="25"/>
  <c r="O37" i="25" s="1"/>
  <c r="N5" i="25"/>
  <c r="N6" i="24"/>
  <c r="O6" i="24" s="1"/>
  <c r="Q6" i="24" s="1"/>
  <c r="O5" i="24"/>
  <c r="R5" i="24" s="1"/>
  <c r="N17" i="25"/>
  <c r="O17" i="25" s="1"/>
  <c r="N18" i="24"/>
  <c r="O18" i="24" s="1"/>
  <c r="Q18" i="24" s="1"/>
  <c r="N40" i="24"/>
  <c r="O40" i="24" s="1"/>
  <c r="R39" i="24" s="1"/>
  <c r="N39" i="25"/>
  <c r="O39" i="25" s="1"/>
  <c r="N47" i="25"/>
  <c r="N48" i="25" s="1"/>
  <c r="O48" i="25" s="1"/>
  <c r="Q48" i="25" s="1"/>
  <c r="N48" i="24"/>
  <c r="O48" i="24" s="1"/>
  <c r="R47" i="24" s="1"/>
  <c r="N15" i="25"/>
  <c r="N16" i="25" s="1"/>
  <c r="N16" i="24"/>
  <c r="N32" i="24"/>
  <c r="O32" i="24" s="1"/>
  <c r="Q32" i="24" s="1"/>
  <c r="N31" i="25"/>
  <c r="O31" i="25" s="1"/>
  <c r="N26" i="24"/>
  <c r="O26" i="24" s="1"/>
  <c r="Q26" i="24" s="1"/>
  <c r="N25" i="25"/>
  <c r="N26" i="25" s="1"/>
  <c r="O26" i="25" s="1"/>
  <c r="Q26" i="25" s="1"/>
  <c r="N50" i="24"/>
  <c r="O50" i="24" s="1"/>
  <c r="Q50" i="24" s="1"/>
  <c r="N49" i="25"/>
  <c r="N50" i="25" s="1"/>
  <c r="O50" i="25" s="1"/>
  <c r="Q50" i="25" s="1"/>
  <c r="T9" i="22"/>
  <c r="X9" i="13"/>
  <c r="T32" i="13"/>
  <c r="O104" i="20"/>
  <c r="U105" i="20" s="1"/>
  <c r="O55" i="22"/>
  <c r="O63" i="22" s="1"/>
  <c r="Q103" i="20"/>
  <c r="Q104" i="20" s="1"/>
  <c r="T98" i="13"/>
  <c r="Q103" i="21"/>
  <c r="V98" i="13"/>
  <c r="Q103" i="22"/>
  <c r="X98" i="13"/>
  <c r="U55" i="19"/>
  <c r="R100" i="13"/>
  <c r="Q106" i="18"/>
  <c r="Q107" i="18" s="1"/>
  <c r="Q110" i="18" s="1"/>
  <c r="P100" i="13"/>
  <c r="O65" i="21"/>
  <c r="O102" i="21" s="1"/>
  <c r="V97" i="13" s="1"/>
  <c r="Q55" i="21"/>
  <c r="Q63" i="21" s="1"/>
  <c r="Q65" i="21" s="1"/>
  <c r="Q102" i="21" s="1"/>
  <c r="O102" i="13"/>
  <c r="P110" i="17"/>
  <c r="F102" i="13"/>
  <c r="O110" i="9"/>
  <c r="N102" i="13"/>
  <c r="O110" i="17"/>
  <c r="I102" i="13"/>
  <c r="P110" i="10"/>
  <c r="X66" i="13"/>
  <c r="U53" i="22"/>
  <c r="Z18" i="13"/>
  <c r="T27" i="23"/>
  <c r="Q25" i="24"/>
  <c r="Z30" i="13"/>
  <c r="T51" i="23"/>
  <c r="Q35" i="24"/>
  <c r="Q22" i="22"/>
  <c r="Q23" i="23"/>
  <c r="U25" i="22"/>
  <c r="X52" i="13"/>
  <c r="T23" i="22"/>
  <c r="X16" i="13"/>
  <c r="V16" i="13"/>
  <c r="T23" i="21"/>
  <c r="O23" i="24"/>
  <c r="O19" i="24"/>
  <c r="R19" i="24" s="1"/>
  <c r="U41" i="20"/>
  <c r="T60" i="13"/>
  <c r="Q30" i="23"/>
  <c r="U60" i="25"/>
  <c r="AD70" i="13"/>
  <c r="O24" i="23"/>
  <c r="O64" i="23" s="1"/>
  <c r="Q17" i="24"/>
  <c r="U49" i="22"/>
  <c r="X64" i="13"/>
  <c r="Q21" i="23"/>
  <c r="O15" i="24"/>
  <c r="Q53" i="24"/>
  <c r="Q16" i="22"/>
  <c r="Q41" i="24"/>
  <c r="Q33" i="24"/>
  <c r="U37" i="22"/>
  <c r="X58" i="13"/>
  <c r="O21" i="24"/>
  <c r="U31" i="20"/>
  <c r="T55" i="13"/>
  <c r="Q47" i="24"/>
  <c r="Q54" i="23"/>
  <c r="Q18" i="23"/>
  <c r="T64" i="13"/>
  <c r="T19" i="21"/>
  <c r="V14" i="13"/>
  <c r="Q28" i="23"/>
  <c r="U35" i="20"/>
  <c r="T57" i="13"/>
  <c r="X14" i="13"/>
  <c r="T19" i="22"/>
  <c r="Z28" i="13"/>
  <c r="T47" i="23"/>
  <c r="T52" i="13"/>
  <c r="Q43" i="24"/>
  <c r="Q15" i="23"/>
  <c r="Q39" i="24"/>
  <c r="Q31" i="24"/>
  <c r="C101" i="13"/>
  <c r="Q29" i="24"/>
  <c r="Q51" i="24"/>
  <c r="U27" i="22"/>
  <c r="X53" i="13"/>
  <c r="Q45" i="24"/>
  <c r="U49" i="20"/>
  <c r="Q52" i="23"/>
  <c r="U41" i="22"/>
  <c r="X60" i="13"/>
  <c r="Z27" i="13"/>
  <c r="T45" i="23"/>
  <c r="Q19" i="23"/>
  <c r="B101" i="13"/>
  <c r="T55" i="20"/>
  <c r="T63" i="20" s="1"/>
  <c r="U63" i="20" s="1"/>
  <c r="Q27" i="24"/>
  <c r="Q13" i="24"/>
  <c r="Q37" i="24"/>
  <c r="Q49" i="24"/>
  <c r="T61" i="13"/>
  <c r="U13" i="22"/>
  <c r="X46" i="13"/>
  <c r="R73" i="13"/>
  <c r="M105" i="11"/>
  <c r="J73" i="13"/>
  <c r="Q106" i="10"/>
  <c r="Q107" i="10" s="1"/>
  <c r="Q110" i="10" s="1"/>
  <c r="O107" i="10"/>
  <c r="I101" i="13"/>
  <c r="Q106" i="1"/>
  <c r="Q107" i="1" s="1"/>
  <c r="Q110" i="1" s="1"/>
  <c r="O107" i="1"/>
  <c r="P107" i="1"/>
  <c r="P110" i="1" s="1"/>
  <c r="J99" i="13"/>
  <c r="J98" i="13"/>
  <c r="R23" i="24" l="1"/>
  <c r="R21" i="24"/>
  <c r="AB40" i="13"/>
  <c r="R61" i="25"/>
  <c r="Q61" i="25"/>
  <c r="AD38" i="13"/>
  <c r="AF38" i="13" s="1"/>
  <c r="O53" i="12"/>
  <c r="R25" i="24"/>
  <c r="AB17" i="13" s="1"/>
  <c r="R11" i="24"/>
  <c r="R7" i="24"/>
  <c r="U58" i="23"/>
  <c r="R23" i="23"/>
  <c r="R55" i="23" s="1"/>
  <c r="R63" i="23" s="1"/>
  <c r="O59" i="12"/>
  <c r="R59" i="25"/>
  <c r="AD36" i="13"/>
  <c r="AF36" i="13" s="1"/>
  <c r="Q59" i="25"/>
  <c r="O13" i="12"/>
  <c r="O57" i="12"/>
  <c r="R57" i="25"/>
  <c r="AD34" i="13"/>
  <c r="Q57" i="25"/>
  <c r="T59" i="24"/>
  <c r="AB69" i="13" s="1"/>
  <c r="O37" i="12"/>
  <c r="R51" i="24"/>
  <c r="T57" i="24"/>
  <c r="AB67" i="13" s="1"/>
  <c r="R13" i="24"/>
  <c r="U61" i="23"/>
  <c r="U62" i="23"/>
  <c r="R53" i="24"/>
  <c r="T53" i="24" s="1"/>
  <c r="O58" i="12"/>
  <c r="R58" i="25"/>
  <c r="AD35" i="13"/>
  <c r="AF35" i="13" s="1"/>
  <c r="Q58" i="25"/>
  <c r="T58" i="24"/>
  <c r="AB68" i="13" s="1"/>
  <c r="R27" i="24"/>
  <c r="AB18" i="13" s="1"/>
  <c r="O62" i="12"/>
  <c r="R62" i="25"/>
  <c r="AD39" i="13"/>
  <c r="AF39" i="13" s="1"/>
  <c r="Q62" i="25"/>
  <c r="R43" i="24"/>
  <c r="AB26" i="13" s="1"/>
  <c r="R51" i="25"/>
  <c r="T62" i="24"/>
  <c r="AB72" i="13" s="1"/>
  <c r="O39" i="12"/>
  <c r="R17" i="24"/>
  <c r="T17" i="24" s="1"/>
  <c r="R31" i="24"/>
  <c r="O61" i="12"/>
  <c r="R29" i="24"/>
  <c r="AB19" i="13" s="1"/>
  <c r="R49" i="24"/>
  <c r="T49" i="24" s="1"/>
  <c r="O17" i="12"/>
  <c r="Q17" i="12" s="1"/>
  <c r="U59" i="23"/>
  <c r="X48" i="13"/>
  <c r="M106" i="20"/>
  <c r="AB11" i="13"/>
  <c r="U29" i="22"/>
  <c r="T13" i="23"/>
  <c r="U13" i="23" s="1"/>
  <c r="U11" i="22"/>
  <c r="X61" i="13"/>
  <c r="T33" i="23"/>
  <c r="U33" i="23" s="1"/>
  <c r="X63" i="13"/>
  <c r="X57" i="13"/>
  <c r="T39" i="23"/>
  <c r="O106" i="11"/>
  <c r="P106" i="11" s="1"/>
  <c r="U5" i="22"/>
  <c r="U17" i="22"/>
  <c r="T51" i="24"/>
  <c r="X56" i="13"/>
  <c r="Z17" i="13"/>
  <c r="O47" i="25"/>
  <c r="T37" i="23"/>
  <c r="O27" i="25"/>
  <c r="T9" i="23"/>
  <c r="Z9" i="13"/>
  <c r="T45" i="24"/>
  <c r="T43" i="23"/>
  <c r="U43" i="23" s="1"/>
  <c r="T17" i="23"/>
  <c r="U17" i="23" s="1"/>
  <c r="O49" i="25"/>
  <c r="R49" i="25" s="1"/>
  <c r="O35" i="25"/>
  <c r="T35" i="23"/>
  <c r="U35" i="23" s="1"/>
  <c r="T41" i="23"/>
  <c r="M105" i="20"/>
  <c r="O106" i="20" s="1"/>
  <c r="P106" i="20" s="1"/>
  <c r="U31" i="22"/>
  <c r="O43" i="25"/>
  <c r="T31" i="23"/>
  <c r="U31" i="23" s="1"/>
  <c r="O25" i="25"/>
  <c r="R25" i="25" s="1"/>
  <c r="T99" i="13"/>
  <c r="O33" i="25"/>
  <c r="R33" i="25" s="1"/>
  <c r="O45" i="25"/>
  <c r="T49" i="23"/>
  <c r="X59" i="13"/>
  <c r="AB20" i="13"/>
  <c r="N32" i="25"/>
  <c r="O32" i="25" s="1"/>
  <c r="R31" i="25" s="1"/>
  <c r="N30" i="25"/>
  <c r="O30" i="25" s="1"/>
  <c r="R29" i="25" s="1"/>
  <c r="N38" i="25"/>
  <c r="O38" i="25" s="1"/>
  <c r="Q38" i="25" s="1"/>
  <c r="Z10" i="13"/>
  <c r="T11" i="23"/>
  <c r="Z45" i="13" s="1"/>
  <c r="N42" i="25"/>
  <c r="O42" i="25" s="1"/>
  <c r="Q42" i="25" s="1"/>
  <c r="X44" i="13"/>
  <c r="U9" i="22"/>
  <c r="U7" i="22"/>
  <c r="T7" i="23"/>
  <c r="Z43" i="13" s="1"/>
  <c r="Z8" i="13"/>
  <c r="N54" i="25"/>
  <c r="O54" i="25" s="1"/>
  <c r="R53" i="25" s="1"/>
  <c r="N6" i="25"/>
  <c r="O6" i="25" s="1"/>
  <c r="Q6" i="25" s="1"/>
  <c r="O5" i="25"/>
  <c r="R5" i="25" s="1"/>
  <c r="N40" i="25"/>
  <c r="O40" i="25" s="1"/>
  <c r="Q40" i="25" s="1"/>
  <c r="Q9" i="24"/>
  <c r="Q11" i="24"/>
  <c r="Q7" i="24"/>
  <c r="Z7" i="13"/>
  <c r="T5" i="23"/>
  <c r="Z42" i="13" s="1"/>
  <c r="N8" i="25"/>
  <c r="O7" i="25"/>
  <c r="N18" i="25"/>
  <c r="O18" i="25" s="1"/>
  <c r="Q18" i="25" s="1"/>
  <c r="N10" i="25"/>
  <c r="O9" i="25"/>
  <c r="N12" i="25"/>
  <c r="O11" i="25"/>
  <c r="N52" i="25"/>
  <c r="O52" i="25" s="1"/>
  <c r="Q5" i="24"/>
  <c r="N14" i="25"/>
  <c r="O14" i="25" s="1"/>
  <c r="O14" i="12" s="1"/>
  <c r="Q14" i="12" s="1"/>
  <c r="Q64" i="23"/>
  <c r="V32" i="13"/>
  <c r="O41" i="12"/>
  <c r="Q41" i="12" s="1"/>
  <c r="Q104" i="21"/>
  <c r="Q101" i="13"/>
  <c r="P107" i="18"/>
  <c r="Q102" i="13" s="1"/>
  <c r="O104" i="21"/>
  <c r="U105" i="21" s="1"/>
  <c r="Q55" i="22"/>
  <c r="Q63" i="22" s="1"/>
  <c r="Q65" i="22" s="1"/>
  <c r="Q102" i="22" s="1"/>
  <c r="Q104" i="22" s="1"/>
  <c r="J100" i="13"/>
  <c r="O65" i="22"/>
  <c r="O102" i="22" s="1"/>
  <c r="O104" i="22" s="1"/>
  <c r="U105" i="22" s="1"/>
  <c r="O26" i="12"/>
  <c r="Q26" i="12" s="1"/>
  <c r="O50" i="12"/>
  <c r="Q50" i="12" s="1"/>
  <c r="H102" i="13"/>
  <c r="O110" i="10"/>
  <c r="B102" i="13"/>
  <c r="O110" i="1"/>
  <c r="U55" i="20"/>
  <c r="Q53" i="12"/>
  <c r="Q13" i="12"/>
  <c r="AB25" i="13"/>
  <c r="T41" i="24"/>
  <c r="O46" i="25"/>
  <c r="AB22" i="13"/>
  <c r="T35" i="24"/>
  <c r="Q34" i="24"/>
  <c r="O34" i="12"/>
  <c r="Q34" i="12" s="1"/>
  <c r="Q19" i="24"/>
  <c r="O20" i="25"/>
  <c r="Q20" i="25" s="1"/>
  <c r="O19" i="25"/>
  <c r="R19" i="25" s="1"/>
  <c r="Q40" i="24"/>
  <c r="Q51" i="25"/>
  <c r="O51" i="12"/>
  <c r="Q42" i="24"/>
  <c r="AB23" i="13"/>
  <c r="T37" i="24"/>
  <c r="Q23" i="24"/>
  <c r="Q31" i="25"/>
  <c r="Q21" i="24"/>
  <c r="U25" i="23"/>
  <c r="Z52" i="13"/>
  <c r="O23" i="25"/>
  <c r="U51" i="23"/>
  <c r="Z65" i="13"/>
  <c r="U45" i="23"/>
  <c r="Z62" i="13"/>
  <c r="O21" i="25"/>
  <c r="Q36" i="24"/>
  <c r="O36" i="12"/>
  <c r="Q36" i="12" s="1"/>
  <c r="O44" i="25"/>
  <c r="Q53" i="25"/>
  <c r="U23" i="21"/>
  <c r="V51" i="13"/>
  <c r="Q39" i="12"/>
  <c r="Q24" i="23"/>
  <c r="Q55" i="23" s="1"/>
  <c r="Q63" i="23" s="1"/>
  <c r="Z31" i="13"/>
  <c r="T53" i="23"/>
  <c r="Q29" i="25"/>
  <c r="O29" i="12"/>
  <c r="Z15" i="13"/>
  <c r="T21" i="23"/>
  <c r="U19" i="21"/>
  <c r="V49" i="13"/>
  <c r="T55" i="21"/>
  <c r="T63" i="21" s="1"/>
  <c r="U63" i="21" s="1"/>
  <c r="Z12" i="13"/>
  <c r="T15" i="23"/>
  <c r="Z47" i="13" s="1"/>
  <c r="X15" i="13"/>
  <c r="T21" i="22"/>
  <c r="Q41" i="25"/>
  <c r="Z19" i="13"/>
  <c r="T29" i="23"/>
  <c r="Z14" i="13"/>
  <c r="T19" i="23"/>
  <c r="Q39" i="25"/>
  <c r="U23" i="22"/>
  <c r="X51" i="13"/>
  <c r="Q38" i="24"/>
  <c r="Q37" i="12"/>
  <c r="T15" i="22"/>
  <c r="X12" i="13"/>
  <c r="T73" i="13"/>
  <c r="Q37" i="25"/>
  <c r="O31" i="12"/>
  <c r="Q15" i="24"/>
  <c r="U47" i="23"/>
  <c r="Z63" i="13"/>
  <c r="O16" i="25"/>
  <c r="Q16" i="25" s="1"/>
  <c r="O15" i="25"/>
  <c r="Q48" i="24"/>
  <c r="O48" i="12"/>
  <c r="Q48" i="12" s="1"/>
  <c r="O16" i="24"/>
  <c r="O64" i="24" s="1"/>
  <c r="U27" i="23"/>
  <c r="Z53" i="13"/>
  <c r="Q13" i="25"/>
  <c r="Q17" i="25"/>
  <c r="U19" i="22"/>
  <c r="X49" i="13"/>
  <c r="O28" i="12"/>
  <c r="Q28" i="12" s="1"/>
  <c r="O55" i="23"/>
  <c r="O63" i="23" s="1"/>
  <c r="P101" i="13"/>
  <c r="O107" i="18"/>
  <c r="P107" i="19"/>
  <c r="S101" i="13"/>
  <c r="R101" i="13"/>
  <c r="O107" i="19"/>
  <c r="Q106" i="19"/>
  <c r="Q107" i="19" s="1"/>
  <c r="Q110" i="19" s="1"/>
  <c r="C102" i="13"/>
  <c r="U57" i="24" l="1"/>
  <c r="U62" i="24"/>
  <c r="T62" i="25"/>
  <c r="U62" i="25" s="1"/>
  <c r="O7" i="12"/>
  <c r="Q62" i="12"/>
  <c r="R62" i="12"/>
  <c r="AF34" i="13"/>
  <c r="AD40" i="13"/>
  <c r="U58" i="24"/>
  <c r="T57" i="25"/>
  <c r="U57" i="25" s="1"/>
  <c r="Q45" i="25"/>
  <c r="R45" i="25"/>
  <c r="R57" i="12"/>
  <c r="Q57" i="12"/>
  <c r="Q27" i="25"/>
  <c r="R27" i="25"/>
  <c r="R17" i="25"/>
  <c r="AD13" i="13" s="1"/>
  <c r="R13" i="25"/>
  <c r="AD11" i="13" s="1"/>
  <c r="AF11" i="13" s="1"/>
  <c r="Q47" i="25"/>
  <c r="R47" i="25"/>
  <c r="AD28" i="13" s="1"/>
  <c r="T58" i="25"/>
  <c r="U58" i="25"/>
  <c r="Q58" i="12"/>
  <c r="R58" i="12"/>
  <c r="Q61" i="12"/>
  <c r="R61" i="12"/>
  <c r="T59" i="25"/>
  <c r="U59" i="25" s="1"/>
  <c r="Q59" i="12"/>
  <c r="R59" i="12"/>
  <c r="Q43" i="25"/>
  <c r="R43" i="25"/>
  <c r="R41" i="25"/>
  <c r="AD25" i="13" s="1"/>
  <c r="AF25" i="13" s="1"/>
  <c r="R15" i="25"/>
  <c r="R15" i="24"/>
  <c r="R55" i="24" s="1"/>
  <c r="R63" i="24" s="1"/>
  <c r="R39" i="25"/>
  <c r="T39" i="25" s="1"/>
  <c r="O23" i="12"/>
  <c r="Q23" i="12" s="1"/>
  <c r="Q11" i="25"/>
  <c r="R11" i="25"/>
  <c r="O35" i="12"/>
  <c r="Q35" i="12" s="1"/>
  <c r="R35" i="25"/>
  <c r="AD22" i="13" s="1"/>
  <c r="AF22" i="13" s="1"/>
  <c r="R37" i="25"/>
  <c r="T61" i="25"/>
  <c r="AD71" i="13" s="1"/>
  <c r="U59" i="24"/>
  <c r="Z46" i="13"/>
  <c r="U49" i="23"/>
  <c r="U37" i="23"/>
  <c r="Z59" i="13"/>
  <c r="U41" i="23"/>
  <c r="O47" i="12"/>
  <c r="Q47" i="12" s="1"/>
  <c r="M106" i="22"/>
  <c r="M106" i="21"/>
  <c r="Z55" i="13"/>
  <c r="AB27" i="13"/>
  <c r="Z56" i="13"/>
  <c r="U39" i="23"/>
  <c r="O27" i="12"/>
  <c r="Q27" i="12" s="1"/>
  <c r="AD18" i="13"/>
  <c r="AF18" i="13" s="1"/>
  <c r="T13" i="24"/>
  <c r="U13" i="24" s="1"/>
  <c r="Z57" i="13"/>
  <c r="Z58" i="13"/>
  <c r="T31" i="24"/>
  <c r="U31" i="24" s="1"/>
  <c r="O45" i="12"/>
  <c r="Q45" i="12" s="1"/>
  <c r="O49" i="12"/>
  <c r="Q49" i="12" s="1"/>
  <c r="Q49" i="25"/>
  <c r="Q35" i="25"/>
  <c r="O25" i="12"/>
  <c r="Q25" i="12" s="1"/>
  <c r="Z61" i="13"/>
  <c r="AB30" i="13"/>
  <c r="T27" i="24"/>
  <c r="AB31" i="13"/>
  <c r="Q25" i="25"/>
  <c r="T45" i="25"/>
  <c r="T45" i="12" s="1"/>
  <c r="T100" i="13"/>
  <c r="AB29" i="13"/>
  <c r="O43" i="12"/>
  <c r="Q43" i="12" s="1"/>
  <c r="Q14" i="25"/>
  <c r="O11" i="12"/>
  <c r="Q11" i="12" s="1"/>
  <c r="Z48" i="13"/>
  <c r="T43" i="24"/>
  <c r="U43" i="24" s="1"/>
  <c r="O38" i="12"/>
  <c r="Q38" i="12" s="1"/>
  <c r="U5" i="23"/>
  <c r="U7" i="23"/>
  <c r="AD26" i="13"/>
  <c r="AF26" i="13" s="1"/>
  <c r="Z60" i="13"/>
  <c r="U11" i="23"/>
  <c r="Z44" i="13"/>
  <c r="U9" i="23"/>
  <c r="AD23" i="13"/>
  <c r="AF23" i="13" s="1"/>
  <c r="T29" i="24"/>
  <c r="U29" i="24" s="1"/>
  <c r="O33" i="12"/>
  <c r="Q33" i="12" s="1"/>
  <c r="AB13" i="13"/>
  <c r="O18" i="12"/>
  <c r="Q18" i="12" s="1"/>
  <c r="Q33" i="25"/>
  <c r="T25" i="24"/>
  <c r="Z64" i="13"/>
  <c r="O40" i="12"/>
  <c r="Q40" i="12" s="1"/>
  <c r="Q65" i="23"/>
  <c r="Q102" i="23" s="1"/>
  <c r="T5" i="24"/>
  <c r="AB42" i="13" s="1"/>
  <c r="AB7" i="13"/>
  <c r="O8" i="25"/>
  <c r="R7" i="25" s="1"/>
  <c r="Q5" i="25"/>
  <c r="AB8" i="13"/>
  <c r="T7" i="24"/>
  <c r="U7" i="24" s="1"/>
  <c r="O42" i="12"/>
  <c r="Q42" i="12" s="1"/>
  <c r="O12" i="25"/>
  <c r="Q9" i="25"/>
  <c r="O9" i="12"/>
  <c r="AB10" i="13"/>
  <c r="T11" i="24"/>
  <c r="U11" i="24" s="1"/>
  <c r="O10" i="25"/>
  <c r="R9" i="25" s="1"/>
  <c r="Q7" i="12"/>
  <c r="AB9" i="13"/>
  <c r="T9" i="24"/>
  <c r="Q7" i="25"/>
  <c r="P110" i="18"/>
  <c r="X32" i="13"/>
  <c r="V99" i="13"/>
  <c r="M105" i="21"/>
  <c r="O65" i="23"/>
  <c r="O102" i="23" s="1"/>
  <c r="O104" i="23" s="1"/>
  <c r="U105" i="23" s="1"/>
  <c r="X97" i="13"/>
  <c r="U15" i="23"/>
  <c r="R102" i="13"/>
  <c r="O110" i="19"/>
  <c r="P102" i="13"/>
  <c r="O110" i="18"/>
  <c r="S102" i="13"/>
  <c r="P110" i="19"/>
  <c r="U21" i="23"/>
  <c r="Z50" i="13"/>
  <c r="V73" i="13"/>
  <c r="AD29" i="13"/>
  <c r="T49" i="25"/>
  <c r="T49" i="12" s="1"/>
  <c r="Q21" i="25"/>
  <c r="O21" i="12"/>
  <c r="AB15" i="13"/>
  <c r="T21" i="24"/>
  <c r="AB16" i="13"/>
  <c r="T23" i="24"/>
  <c r="Q19" i="25"/>
  <c r="Q30" i="25"/>
  <c r="O30" i="12"/>
  <c r="Q30" i="12" s="1"/>
  <c r="O22" i="25"/>
  <c r="R21" i="25" s="1"/>
  <c r="U45" i="24"/>
  <c r="AB62" i="13"/>
  <c r="Q54" i="25"/>
  <c r="O54" i="12"/>
  <c r="U35" i="24"/>
  <c r="AB57" i="13"/>
  <c r="Z16" i="13"/>
  <c r="Z32" i="13" s="1"/>
  <c r="T23" i="23"/>
  <c r="U53" i="24"/>
  <c r="AB66" i="13"/>
  <c r="AB24" i="13"/>
  <c r="T39" i="24"/>
  <c r="U37" i="24"/>
  <c r="AB58" i="13"/>
  <c r="Q46" i="25"/>
  <c r="O46" i="12"/>
  <c r="Q46" i="12" s="1"/>
  <c r="Q29" i="12"/>
  <c r="Q16" i="24"/>
  <c r="Q55" i="24" s="1"/>
  <c r="O55" i="24"/>
  <c r="O16" i="12"/>
  <c r="Q16" i="12" s="1"/>
  <c r="U15" i="22"/>
  <c r="X47" i="13"/>
  <c r="T55" i="22"/>
  <c r="T63" i="22" s="1"/>
  <c r="U63" i="22" s="1"/>
  <c r="X99" i="13"/>
  <c r="M105" i="22"/>
  <c r="O106" i="22" s="1"/>
  <c r="P106" i="22" s="1"/>
  <c r="U53" i="23"/>
  <c r="Z66" i="13"/>
  <c r="Q32" i="25"/>
  <c r="O32" i="12"/>
  <c r="Q32" i="12" s="1"/>
  <c r="AB21" i="13"/>
  <c r="T33" i="24"/>
  <c r="Q52" i="25"/>
  <c r="O52" i="12"/>
  <c r="Q52" i="12" s="1"/>
  <c r="O19" i="12"/>
  <c r="O20" i="12"/>
  <c r="Q20" i="12" s="1"/>
  <c r="U19" i="23"/>
  <c r="Z49" i="13"/>
  <c r="U51" i="24"/>
  <c r="AB65" i="13"/>
  <c r="U29" i="23"/>
  <c r="Z54" i="13"/>
  <c r="U21" i="22"/>
  <c r="X50" i="13"/>
  <c r="Q51" i="12"/>
  <c r="P107" i="11"/>
  <c r="AB14" i="13"/>
  <c r="T19" i="24"/>
  <c r="AD21" i="13"/>
  <c r="T33" i="25"/>
  <c r="U55" i="21"/>
  <c r="Q23" i="25"/>
  <c r="U41" i="24"/>
  <c r="AB60" i="13"/>
  <c r="Q31" i="12"/>
  <c r="Q15" i="25"/>
  <c r="O15" i="12"/>
  <c r="AB28" i="13"/>
  <c r="T47" i="24"/>
  <c r="Q44" i="25"/>
  <c r="O44" i="12"/>
  <c r="Q44" i="12" s="1"/>
  <c r="O24" i="25"/>
  <c r="R23" i="25" s="1"/>
  <c r="U49" i="24"/>
  <c r="AB64" i="13"/>
  <c r="U17" i="24"/>
  <c r="AB48" i="13"/>
  <c r="AD17" i="13"/>
  <c r="AF17" i="13" s="1"/>
  <c r="T25" i="25"/>
  <c r="R13" i="12"/>
  <c r="J101" i="13"/>
  <c r="T101" i="13"/>
  <c r="Q106" i="20"/>
  <c r="Q107" i="20" s="1"/>
  <c r="Q110" i="20" s="1"/>
  <c r="O107" i="20"/>
  <c r="P107" i="20"/>
  <c r="U101" i="13"/>
  <c r="K101" i="13"/>
  <c r="Q106" i="11"/>
  <c r="Q107" i="11" s="1"/>
  <c r="Q110" i="11" s="1"/>
  <c r="O107" i="11"/>
  <c r="R35" i="12" l="1"/>
  <c r="R55" i="25"/>
  <c r="R63" i="25" s="1"/>
  <c r="T57" i="12"/>
  <c r="U57" i="12" s="1"/>
  <c r="AD67" i="13"/>
  <c r="AF67" i="13" s="1"/>
  <c r="T59" i="12"/>
  <c r="U59" i="12" s="1"/>
  <c r="AD69" i="13"/>
  <c r="AF69" i="13" s="1"/>
  <c r="U61" i="25"/>
  <c r="T62" i="12"/>
  <c r="U62" i="12" s="1"/>
  <c r="AD72" i="13"/>
  <c r="AF72" i="13" s="1"/>
  <c r="T58" i="12"/>
  <c r="U58" i="12" s="1"/>
  <c r="AD68" i="13"/>
  <c r="AF68" i="13" s="1"/>
  <c r="T39" i="12"/>
  <c r="R47" i="12"/>
  <c r="AB53" i="13"/>
  <c r="T47" i="25"/>
  <c r="T47" i="12" s="1"/>
  <c r="U47" i="12" s="1"/>
  <c r="T33" i="12"/>
  <c r="U25" i="24"/>
  <c r="T25" i="12"/>
  <c r="U27" i="24"/>
  <c r="M106" i="23"/>
  <c r="T27" i="25"/>
  <c r="U27" i="25" s="1"/>
  <c r="R27" i="12"/>
  <c r="AB46" i="13"/>
  <c r="AB55" i="13"/>
  <c r="T13" i="25"/>
  <c r="U13" i="25" s="1"/>
  <c r="AB61" i="13"/>
  <c r="AF29" i="13"/>
  <c r="R49" i="12"/>
  <c r="U49" i="12" s="1"/>
  <c r="R25" i="12"/>
  <c r="T35" i="25"/>
  <c r="AD27" i="13"/>
  <c r="AF27" i="13" s="1"/>
  <c r="AB54" i="13"/>
  <c r="T43" i="25"/>
  <c r="T37" i="25"/>
  <c r="AD24" i="13"/>
  <c r="AF24" i="13" s="1"/>
  <c r="V100" i="13"/>
  <c r="O106" i="21"/>
  <c r="P106" i="21" s="1"/>
  <c r="P107" i="21" s="1"/>
  <c r="R37" i="12"/>
  <c r="R17" i="12"/>
  <c r="AB52" i="13"/>
  <c r="T17" i="25"/>
  <c r="U5" i="24"/>
  <c r="R33" i="12"/>
  <c r="AF13" i="13"/>
  <c r="R39" i="12"/>
  <c r="R41" i="12"/>
  <c r="O64" i="25"/>
  <c r="Q64" i="25" s="1"/>
  <c r="T41" i="25"/>
  <c r="Q10" i="25"/>
  <c r="O10" i="12"/>
  <c r="Q10" i="12" s="1"/>
  <c r="AB43" i="13"/>
  <c r="AB45" i="13"/>
  <c r="T5" i="25"/>
  <c r="AD42" i="13" s="1"/>
  <c r="AD7" i="13"/>
  <c r="AD8" i="13"/>
  <c r="AF8" i="13" s="1"/>
  <c r="T7" i="25"/>
  <c r="AD43" i="13" s="1"/>
  <c r="Q9" i="12"/>
  <c r="Q8" i="25"/>
  <c r="O8" i="12"/>
  <c r="U9" i="24"/>
  <c r="AB44" i="13"/>
  <c r="Q12" i="25"/>
  <c r="O12" i="12"/>
  <c r="Z97" i="13"/>
  <c r="Q103" i="23"/>
  <c r="Q104" i="23" s="1"/>
  <c r="Z98" i="13"/>
  <c r="X100" i="13"/>
  <c r="U55" i="22"/>
  <c r="J102" i="13"/>
  <c r="O110" i="11"/>
  <c r="K102" i="13"/>
  <c r="P110" i="11"/>
  <c r="U102" i="13"/>
  <c r="P110" i="20"/>
  <c r="T102" i="13"/>
  <c r="O110" i="20"/>
  <c r="R45" i="12"/>
  <c r="R51" i="12"/>
  <c r="U45" i="25"/>
  <c r="AD62" i="13"/>
  <c r="AF62" i="13" s="1"/>
  <c r="AD14" i="13"/>
  <c r="AF14" i="13" s="1"/>
  <c r="T19" i="25"/>
  <c r="T19" i="12" s="1"/>
  <c r="AD30" i="13"/>
  <c r="AF30" i="13" s="1"/>
  <c r="T51" i="25"/>
  <c r="T51" i="12" s="1"/>
  <c r="AD16" i="13"/>
  <c r="T23" i="25"/>
  <c r="T23" i="12" s="1"/>
  <c r="U39" i="25"/>
  <c r="AD59" i="13"/>
  <c r="U23" i="24"/>
  <c r="AB51" i="13"/>
  <c r="U23" i="23"/>
  <c r="U55" i="23" s="1"/>
  <c r="Z51" i="13"/>
  <c r="U21" i="24"/>
  <c r="AB50" i="13"/>
  <c r="U33" i="24"/>
  <c r="AB56" i="13"/>
  <c r="U25" i="25"/>
  <c r="AD52" i="13"/>
  <c r="AF28" i="13"/>
  <c r="AF21" i="13"/>
  <c r="T55" i="23"/>
  <c r="T63" i="23" s="1"/>
  <c r="U63" i="23" s="1"/>
  <c r="Q21" i="12"/>
  <c r="U47" i="25"/>
  <c r="AD63" i="13"/>
  <c r="U33" i="25"/>
  <c r="AD56" i="13"/>
  <c r="Q54" i="12"/>
  <c r="R53" i="12"/>
  <c r="U47" i="24"/>
  <c r="AB63" i="13"/>
  <c r="R29" i="12"/>
  <c r="Q22" i="25"/>
  <c r="O22" i="12"/>
  <c r="Q22" i="12" s="1"/>
  <c r="O55" i="25"/>
  <c r="O63" i="25" s="1"/>
  <c r="R43" i="12"/>
  <c r="AD12" i="13"/>
  <c r="T15" i="25"/>
  <c r="U15" i="25" s="1"/>
  <c r="Q19" i="12"/>
  <c r="R19" i="12"/>
  <c r="AB12" i="13"/>
  <c r="AB32" i="13" s="1"/>
  <c r="T15" i="24"/>
  <c r="AD19" i="13"/>
  <c r="AF19" i="13" s="1"/>
  <c r="T29" i="25"/>
  <c r="T29" i="12" s="1"/>
  <c r="U49" i="25"/>
  <c r="AD64" i="13"/>
  <c r="AF64" i="13" s="1"/>
  <c r="U19" i="24"/>
  <c r="AB49" i="13"/>
  <c r="R31" i="12"/>
  <c r="X73" i="13"/>
  <c r="AD20" i="13"/>
  <c r="AF20" i="13" s="1"/>
  <c r="T31" i="25"/>
  <c r="T31" i="12" s="1"/>
  <c r="Q15" i="12"/>
  <c r="R15" i="12"/>
  <c r="Z99" i="13"/>
  <c r="M105" i="23"/>
  <c r="O106" i="23" s="1"/>
  <c r="P106" i="23" s="1"/>
  <c r="AD31" i="13"/>
  <c r="AF31" i="13" s="1"/>
  <c r="T53" i="25"/>
  <c r="T53" i="12" s="1"/>
  <c r="Q24" i="25"/>
  <c r="O24" i="12"/>
  <c r="U39" i="24"/>
  <c r="AB59" i="13"/>
  <c r="T15" i="12" l="1"/>
  <c r="U15" i="12" s="1"/>
  <c r="U41" i="25"/>
  <c r="T41" i="12"/>
  <c r="U41" i="12" s="1"/>
  <c r="U17" i="25"/>
  <c r="T17" i="12"/>
  <c r="U17" i="12" s="1"/>
  <c r="AD58" i="13"/>
  <c r="AF58" i="13" s="1"/>
  <c r="T37" i="12"/>
  <c r="U37" i="12" s="1"/>
  <c r="AD61" i="13"/>
  <c r="T43" i="12"/>
  <c r="U43" i="12" s="1"/>
  <c r="T27" i="12"/>
  <c r="U27" i="12" s="1"/>
  <c r="AD57" i="13"/>
  <c r="AF57" i="13" s="1"/>
  <c r="T35" i="12"/>
  <c r="U35" i="12" s="1"/>
  <c r="AD53" i="13"/>
  <c r="AF53" i="13" s="1"/>
  <c r="T13" i="12"/>
  <c r="U13" i="12" s="1"/>
  <c r="AF61" i="13"/>
  <c r="U35" i="25"/>
  <c r="U37" i="25"/>
  <c r="AD46" i="13"/>
  <c r="AF46" i="13" s="1"/>
  <c r="U33" i="12"/>
  <c r="U39" i="12"/>
  <c r="U43" i="25"/>
  <c r="U25" i="12"/>
  <c r="AD48" i="13"/>
  <c r="AF48" i="13" s="1"/>
  <c r="AF52" i="13"/>
  <c r="V101" i="13"/>
  <c r="O107" i="21"/>
  <c r="V102" i="13" s="1"/>
  <c r="Q106" i="21"/>
  <c r="Q107" i="21" s="1"/>
  <c r="Q110" i="21" s="1"/>
  <c r="W101" i="13"/>
  <c r="U5" i="25"/>
  <c r="R9" i="12"/>
  <c r="AF43" i="13"/>
  <c r="AD60" i="13"/>
  <c r="AF60" i="13" s="1"/>
  <c r="U7" i="25"/>
  <c r="T11" i="25"/>
  <c r="U11" i="25" s="1"/>
  <c r="AD10" i="13"/>
  <c r="AF10" i="13" s="1"/>
  <c r="AD9" i="13"/>
  <c r="AF9" i="13" s="1"/>
  <c r="T9" i="25"/>
  <c r="U9" i="25" s="1"/>
  <c r="Q12" i="12"/>
  <c r="R11" i="12"/>
  <c r="Q8" i="12"/>
  <c r="R7" i="12"/>
  <c r="T7" i="12"/>
  <c r="O65" i="25"/>
  <c r="O102" i="25" s="1"/>
  <c r="O104" i="25" s="1"/>
  <c r="U105" i="25" s="1"/>
  <c r="Z100" i="13"/>
  <c r="AD15" i="13"/>
  <c r="AF15" i="13" s="1"/>
  <c r="T21" i="25"/>
  <c r="T21" i="12" s="1"/>
  <c r="U45" i="12"/>
  <c r="W102" i="13"/>
  <c r="P110" i="21"/>
  <c r="AF16" i="13"/>
  <c r="Q55" i="25"/>
  <c r="Q63" i="25" s="1"/>
  <c r="Q65" i="25" s="1"/>
  <c r="Q102" i="25" s="1"/>
  <c r="R21" i="12"/>
  <c r="U19" i="12"/>
  <c r="U23" i="25"/>
  <c r="AD51" i="13"/>
  <c r="AF51" i="13" s="1"/>
  <c r="U29" i="25"/>
  <c r="AD54" i="13"/>
  <c r="AF54" i="13" s="1"/>
  <c r="U29" i="12"/>
  <c r="AF59" i="13"/>
  <c r="X101" i="13"/>
  <c r="Q106" i="22"/>
  <c r="Q107" i="22" s="1"/>
  <c r="Q110" i="22" s="1"/>
  <c r="O107" i="22"/>
  <c r="U51" i="25"/>
  <c r="AD65" i="13"/>
  <c r="AF65" i="13" s="1"/>
  <c r="U51" i="12"/>
  <c r="AF63" i="13"/>
  <c r="Y101" i="13"/>
  <c r="P107" i="22"/>
  <c r="U31" i="25"/>
  <c r="AD55" i="13"/>
  <c r="AF55" i="13" s="1"/>
  <c r="U31" i="12"/>
  <c r="U19" i="25"/>
  <c r="AD49" i="13"/>
  <c r="AF49" i="13" s="1"/>
  <c r="Q24" i="12"/>
  <c r="R23" i="12"/>
  <c r="U23" i="12" s="1"/>
  <c r="U15" i="24"/>
  <c r="U55" i="24" s="1"/>
  <c r="AB47" i="13"/>
  <c r="T55" i="24"/>
  <c r="AF56" i="13"/>
  <c r="AD47" i="13"/>
  <c r="Z73" i="13"/>
  <c r="AF12" i="13"/>
  <c r="U53" i="25"/>
  <c r="AD66" i="13"/>
  <c r="AF66" i="13" s="1"/>
  <c r="U53" i="12"/>
  <c r="Q105" i="12"/>
  <c r="M106" i="25" l="1"/>
  <c r="O110" i="21"/>
  <c r="U7" i="12"/>
  <c r="AD44" i="13"/>
  <c r="AF44" i="13" s="1"/>
  <c r="T9" i="12"/>
  <c r="U9" i="12" s="1"/>
  <c r="AD45" i="13"/>
  <c r="AF45" i="13" s="1"/>
  <c r="T11" i="12"/>
  <c r="U11" i="12" s="1"/>
  <c r="AD32" i="13"/>
  <c r="U21" i="25"/>
  <c r="U55" i="25" s="1"/>
  <c r="T55" i="25"/>
  <c r="T63" i="25" s="1"/>
  <c r="U63" i="25" s="1"/>
  <c r="AD50" i="13"/>
  <c r="AF50" i="13" s="1"/>
  <c r="AD97" i="13"/>
  <c r="Q103" i="25"/>
  <c r="Q104" i="25" s="1"/>
  <c r="AD98" i="13"/>
  <c r="U21" i="12"/>
  <c r="Y102" i="13"/>
  <c r="P110" i="22"/>
  <c r="X102" i="13"/>
  <c r="O110" i="22"/>
  <c r="AD99" i="13"/>
  <c r="M105" i="25"/>
  <c r="O106" i="25" s="1"/>
  <c r="P106" i="25" s="1"/>
  <c r="Z101" i="13"/>
  <c r="Q106" i="23"/>
  <c r="Q107" i="23" s="1"/>
  <c r="Q110" i="23" s="1"/>
  <c r="O107" i="23"/>
  <c r="AA101" i="13"/>
  <c r="P107" i="23"/>
  <c r="AF47" i="13"/>
  <c r="O5" i="16"/>
  <c r="O5" i="12" l="1"/>
  <c r="Q5" i="12" s="1"/>
  <c r="AD73" i="13"/>
  <c r="AD100" i="13"/>
  <c r="Z102" i="13"/>
  <c r="O110" i="23"/>
  <c r="AA102" i="13"/>
  <c r="P110" i="23"/>
  <c r="O6" i="16"/>
  <c r="O64" i="16" s="1"/>
  <c r="Q5" i="16"/>
  <c r="R5" i="16" l="1"/>
  <c r="R55" i="16" s="1"/>
  <c r="R63" i="16" s="1"/>
  <c r="L7" i="13"/>
  <c r="AE101" i="13"/>
  <c r="P107" i="25"/>
  <c r="O55" i="16"/>
  <c r="O63" i="16" s="1"/>
  <c r="O6" i="12"/>
  <c r="O55" i="12" s="1"/>
  <c r="AD101" i="13"/>
  <c r="Q106" i="25"/>
  <c r="Q107" i="25" s="1"/>
  <c r="Q110" i="25" s="1"/>
  <c r="O107" i="25"/>
  <c r="Q6" i="16"/>
  <c r="Q64" i="16"/>
  <c r="T5" i="16" l="1"/>
  <c r="L42" i="13" s="1"/>
  <c r="AF42" i="13" s="1"/>
  <c r="AF7" i="13"/>
  <c r="AF32" i="13" s="1"/>
  <c r="L32" i="13"/>
  <c r="O65" i="16"/>
  <c r="O102" i="16" s="1"/>
  <c r="L97" i="13" s="1"/>
  <c r="AD102" i="13"/>
  <c r="O110" i="25"/>
  <c r="AE102" i="13"/>
  <c r="P110" i="25"/>
  <c r="Q55" i="16"/>
  <c r="Q63" i="16" s="1"/>
  <c r="Q65" i="16" s="1"/>
  <c r="Q102" i="16" s="1"/>
  <c r="Q6" i="12"/>
  <c r="R5" i="12"/>
  <c r="T5" i="12" l="1"/>
  <c r="T55" i="12" s="1"/>
  <c r="T55" i="16"/>
  <c r="T63" i="16" s="1"/>
  <c r="U63" i="16" s="1"/>
  <c r="U5" i="16"/>
  <c r="U55" i="16" s="1"/>
  <c r="Q103" i="16"/>
  <c r="Q104" i="16" s="1"/>
  <c r="L98" i="13"/>
  <c r="O104" i="16"/>
  <c r="U105" i="16" s="1"/>
  <c r="R55" i="12"/>
  <c r="Q55" i="12"/>
  <c r="L73" i="13"/>
  <c r="M106" i="16" l="1"/>
  <c r="U5" i="12"/>
  <c r="U55" i="12" s="1"/>
  <c r="L99" i="13"/>
  <c r="M105" i="16"/>
  <c r="O106" i="16" s="1"/>
  <c r="P106" i="16" s="1"/>
  <c r="L100" i="13" l="1"/>
  <c r="L101" i="13"/>
  <c r="Q106" i="16"/>
  <c r="Q107" i="16" s="1"/>
  <c r="Q110" i="16" s="1"/>
  <c r="O107" i="16"/>
  <c r="P107" i="16"/>
  <c r="M101" i="13"/>
  <c r="M102" i="13" l="1"/>
  <c r="P110" i="16"/>
  <c r="L102" i="13"/>
  <c r="O110" i="16"/>
  <c r="Q61" i="24"/>
  <c r="Q63" i="24" s="1"/>
  <c r="O63" i="24"/>
  <c r="Q103" i="24" l="1"/>
  <c r="AB98" i="13"/>
  <c r="O103" i="12"/>
  <c r="O65" i="24"/>
  <c r="O102" i="24" s="1"/>
  <c r="Q64" i="24"/>
  <c r="Q65" i="24" s="1"/>
  <c r="Q102" i="24" s="1"/>
  <c r="T61" i="24"/>
  <c r="AB71" i="13" l="1"/>
  <c r="T61" i="12"/>
  <c r="U61" i="12" s="1"/>
  <c r="Q104" i="24"/>
  <c r="AF98" i="13"/>
  <c r="Q103" i="12"/>
  <c r="AF71" i="13"/>
  <c r="AB73" i="13"/>
  <c r="O104" i="24"/>
  <c r="U105" i="24" s="1"/>
  <c r="AB97" i="13"/>
  <c r="T63" i="24"/>
  <c r="U63" i="24" s="1"/>
  <c r="U61" i="24"/>
  <c r="M106" i="24" l="1"/>
  <c r="AB99" i="13"/>
  <c r="M105" i="24"/>
  <c r="O106" i="24" s="1"/>
  <c r="P106" i="24" s="1"/>
  <c r="M106" i="12" l="1"/>
  <c r="AB100" i="13"/>
  <c r="AB101" i="13" l="1"/>
  <c r="Q106" i="24"/>
  <c r="Q107" i="24" s="1"/>
  <c r="Q110" i="24" s="1"/>
  <c r="O107" i="24"/>
  <c r="AC101" i="13"/>
  <c r="P107" i="24"/>
  <c r="AC102" i="13" l="1"/>
  <c r="P110" i="24"/>
  <c r="AB102" i="13"/>
  <c r="O110" i="24"/>
  <c r="D52" i="26" l="1"/>
  <c r="O60" i="8" s="1"/>
  <c r="D37" i="13" l="1"/>
  <c r="Q60" i="8"/>
  <c r="Q63" i="8" s="1"/>
  <c r="O64" i="8"/>
  <c r="O63" i="8"/>
  <c r="O60" i="12"/>
  <c r="Q64" i="8" l="1"/>
  <c r="Q65" i="8" s="1"/>
  <c r="Q102" i="8" s="1"/>
  <c r="Q104" i="8" s="1"/>
  <c r="O64" i="12"/>
  <c r="Q64" i="12" s="1"/>
  <c r="O65" i="8"/>
  <c r="O102" i="8" s="1"/>
  <c r="R60" i="12"/>
  <c r="Q60" i="12"/>
  <c r="Q63" i="12" s="1"/>
  <c r="O63" i="12"/>
  <c r="T60" i="8"/>
  <c r="D40" i="13"/>
  <c r="AF37" i="13"/>
  <c r="AF40" i="13" s="1"/>
  <c r="U60" i="8" l="1"/>
  <c r="T60" i="12"/>
  <c r="O104" i="8"/>
  <c r="U105" i="8" s="1"/>
  <c r="U105" i="12" s="1"/>
  <c r="D97" i="13"/>
  <c r="O102" i="12"/>
  <c r="Q65" i="12"/>
  <c r="D70" i="13"/>
  <c r="T63" i="8"/>
  <c r="U63" i="8" s="1"/>
  <c r="O65" i="12"/>
  <c r="R63" i="12"/>
  <c r="D73" i="13" l="1"/>
  <c r="AF70" i="13"/>
  <c r="AF73" i="13" s="1"/>
  <c r="U60" i="12"/>
  <c r="T63" i="12"/>
  <c r="U63" i="12" s="1"/>
  <c r="Q102" i="12"/>
  <c r="AF97" i="13"/>
  <c r="M105" i="8"/>
  <c r="D99" i="13"/>
  <c r="O104" i="12"/>
  <c r="AF99" i="13" l="1"/>
  <c r="M105" i="12"/>
  <c r="AF100" i="13" s="1"/>
  <c r="Q104" i="12"/>
  <c r="O106" i="8"/>
  <c r="D100" i="13"/>
  <c r="P106" i="8" l="1"/>
  <c r="Q106" i="8" s="1"/>
  <c r="Q107" i="8" s="1"/>
  <c r="Q110" i="8" s="1"/>
  <c r="D101" i="13"/>
  <c r="O106" i="12"/>
  <c r="O107" i="8"/>
  <c r="D102" i="13" l="1"/>
  <c r="O110" i="8"/>
  <c r="O107" i="12"/>
  <c r="AF101" i="13"/>
  <c r="P107" i="8"/>
  <c r="E101" i="13"/>
  <c r="P106" i="12"/>
  <c r="Q106" i="12" s="1"/>
  <c r="Q107" i="12" s="1"/>
  <c r="Q110" i="12" s="1"/>
  <c r="P107" i="12" l="1"/>
  <c r="AG101" i="13"/>
  <c r="E102" i="13"/>
  <c r="P110" i="8"/>
  <c r="AF102" i="13"/>
  <c r="O110" i="12"/>
  <c r="O111" i="12" s="1"/>
  <c r="AG102" i="13" l="1"/>
  <c r="P110" i="12"/>
  <c r="T110" i="1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E06F64A2-2388-284C-BEB3-13E15FD92B05}">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2C637FDB-FE21-4CEE-8398-8D6D5660C481}">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E78E7506-8B88-4666-8CC2-A74C5887A549}">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3F3715D2-4ACF-409E-8844-3234E96E3A4F}">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121AE158-4692-47A7-AF9A-11FE3022EE3C}">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915279F8-2E4D-49D8-A38D-3E4B9B33953B}">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24D94594-DC35-4119-84E0-B2B89A28AEB5}">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U3" authorId="0" shapeId="0" xr:uid="{7D795B3A-5137-034D-9056-8DEC2D2B1C4A}">
      <text>
        <r>
          <rPr>
            <sz val="10"/>
            <color rgb="FF000000"/>
            <rFont val="Tahoma"/>
            <family val="2"/>
          </rPr>
          <t xml:space="preserve">26 bi-weekly pay periods
</t>
        </r>
        <r>
          <rPr>
            <sz val="10"/>
            <color rgb="FF000000"/>
            <rFont val="Tahoma"/>
            <family val="2"/>
          </rPr>
          <t>divided by 12 months</t>
        </r>
      </text>
    </comment>
    <comment ref="V3" authorId="0" shapeId="0" xr:uid="{D0006ED2-D8B6-9D44-B55C-8B7D5A10A667}">
      <text>
        <r>
          <rPr>
            <sz val="10"/>
            <color rgb="FF000000"/>
            <rFont val="Tahoma"/>
            <family val="2"/>
          </rPr>
          <t>26 bi-weekly pay periods</t>
        </r>
      </text>
    </comment>
    <comment ref="W3" authorId="0" shapeId="0" xr:uid="{7DAD1290-31A8-7342-96A6-31FAFB315F42}">
      <text>
        <r>
          <rPr>
            <sz val="10"/>
            <color rgb="FF000000"/>
            <rFont val="Tahoma"/>
            <family val="2"/>
          </rPr>
          <t>20 bi-weekly pay periods</t>
        </r>
      </text>
    </comment>
    <comment ref="X3" authorId="0" shapeId="0" xr:uid="{80899C45-75F4-204F-A0C5-CBFEEA287CC0}">
      <text>
        <r>
          <rPr>
            <sz val="10"/>
            <color rgb="FF000000"/>
            <rFont val="Tahoma"/>
            <family val="2"/>
          </rPr>
          <t>6 bi-weekly pay periods</t>
        </r>
      </text>
    </comment>
    <comment ref="Y3" authorId="0" shapeId="0" xr:uid="{D4CDF58E-757C-084D-B28B-2481EB24291C}">
      <text>
        <r>
          <rPr>
            <sz val="10"/>
            <color rgb="FF000000"/>
            <rFont val="Tahoma"/>
            <family val="2"/>
          </rPr>
          <t>10 bi-weekly pay periods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0A280FFD-4523-4421-B71E-65BA54698BAB}">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A1E81BA7-2613-46C9-89BF-0DA2325C684D}">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0B1DE503-0122-4CC2-9EC2-54B40C0AFE6C}">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65CF116C-2FA7-44F1-96B2-F0B046F28E95}">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B865C96B-2A09-44E2-BFB6-4EF09FAA3D05}">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BA9E07D9-4D87-4976-82E7-8E78FFE387CF}">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72BA0722-6606-47A7-A120-9643F7F2321D}">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Dave Bergman</author>
  </authors>
  <commentList>
    <comment ref="O60" authorId="0" shapeId="0" xr:uid="{746A6B86-1575-41A4-9DA3-BEC9BF7F1FD4}">
      <text>
        <r>
          <rPr>
            <sz val="10"/>
            <color rgb="FF000000"/>
            <rFont val="Tahoma"/>
            <family val="2"/>
          </rPr>
          <t xml:space="preserve">If the entered amount is RED, the </t>
        </r>
        <r>
          <rPr>
            <b/>
            <sz val="10"/>
            <color rgb="FF000000"/>
            <rFont val="Tahoma"/>
            <family val="2"/>
          </rPr>
          <t>GRA Salary Estimator</t>
        </r>
        <r>
          <rPr>
            <sz val="10"/>
            <color rgb="FF000000"/>
            <rFont val="Tahoma"/>
            <family val="2"/>
          </rPr>
          <t xml:space="preserve"> wasn't used or the amount is too low. While you can enter an amount higher than shown on the estimator, you must use the estimator to establish the minimum cost.</t>
        </r>
      </text>
    </comment>
  </commentList>
</comments>
</file>

<file path=xl/sharedStrings.xml><?xml version="1.0" encoding="utf-8"?>
<sst xmlns="http://schemas.openxmlformats.org/spreadsheetml/2006/main" count="5243" uniqueCount="406">
  <si>
    <t>OU</t>
  </si>
  <si>
    <t>A.  SENIOR PERSONNEL</t>
  </si>
  <si>
    <t>SALARY</t>
  </si>
  <si>
    <t>TOTAL</t>
  </si>
  <si>
    <t>1.</t>
  </si>
  <si>
    <t>Principal Investigator</t>
  </si>
  <si>
    <t>FTE</t>
  </si>
  <si>
    <t>x</t>
  </si>
  <si>
    <t>academic mos.</t>
  </si>
  <si>
    <t>summer mos.</t>
  </si>
  <si>
    <t>2.</t>
  </si>
  <si>
    <t>Co-Principal Investigator</t>
  </si>
  <si>
    <t>3.</t>
  </si>
  <si>
    <t>4.</t>
  </si>
  <si>
    <t>5.</t>
  </si>
  <si>
    <t>6.</t>
  </si>
  <si>
    <t>(</t>
  </si>
  <si>
    <t>)</t>
  </si>
  <si>
    <t>B.  OTHER PERSONNEL</t>
  </si>
  <si>
    <t>POST DOCTORAL ASSOCIATES</t>
  </si>
  <si>
    <t>OTHER PROFESSIONALS (TECHNICIAN, PROGRAMMER, ETC.)</t>
  </si>
  <si>
    <t>GRADUATE STUDENTS</t>
  </si>
  <si>
    <t>UNDERGRADUATE STUDENTS</t>
  </si>
  <si>
    <t>OTHER</t>
  </si>
  <si>
    <t>TOTAL SALARIES AND WAGES (A+B)</t>
  </si>
  <si>
    <t>C.  FRINGE BENEFITS</t>
  </si>
  <si>
    <t>TOTAL SALARIES WAGES AND FRINGE BENFITS (A+B+C)</t>
  </si>
  <si>
    <t>TOTAL PERMANENT EQUIPMENT</t>
  </si>
  <si>
    <t>1.  STIPENDS</t>
  </si>
  <si>
    <t>3.  SUBSISTENCE</t>
  </si>
  <si>
    <t>2.  TRAVEL</t>
  </si>
  <si>
    <t>4.  OTHER</t>
  </si>
  <si>
    <t>G.  OTHER DIRECT COSTS</t>
  </si>
  <si>
    <t>1.  MATERIALS AND SUPPLIES</t>
  </si>
  <si>
    <t>2.  PUBLICATION COSTS/DOCUMENTATION DISSEMINATION</t>
  </si>
  <si>
    <t>3.  CONSULTANT SERVICES</t>
  </si>
  <si>
    <t>4.  COMPUTER (ADPE) SERVICES</t>
  </si>
  <si>
    <t>H.  TOTAL DIRECT COSTS (A THROUGH G)</t>
  </si>
  <si>
    <t>I.  INDIRECT COSTS:</t>
  </si>
  <si>
    <t>Number of Participants</t>
  </si>
  <si>
    <t>Fringe Benefits</t>
  </si>
  <si>
    <t>to</t>
  </si>
  <si>
    <t>Sponsor</t>
  </si>
  <si>
    <t>Domestic</t>
  </si>
  <si>
    <t>Foreign</t>
  </si>
  <si>
    <t>Fringe Rate</t>
  </si>
  <si>
    <t>(if temp employee or other FB rate needed contact PDS)</t>
  </si>
  <si>
    <t>TOTAL TRAVEL</t>
  </si>
  <si>
    <t>Budget Period 1</t>
  </si>
  <si>
    <t>Budget Period 2</t>
  </si>
  <si>
    <t>Budget Period 3</t>
  </si>
  <si>
    <t>Budget Period 4</t>
  </si>
  <si>
    <t>Budget Period 5</t>
  </si>
  <si>
    <t># MONTHS APPT</t>
  </si>
  <si>
    <t>TOTAL PARTICIPANT SUPPORT</t>
  </si>
  <si>
    <t>AMOUNT FOR IDC CALCULATION</t>
  </si>
  <si>
    <t>PROVIDE DAILY RATE AND NUMBER OF DAYS IN JUSTIFICATION</t>
  </si>
  <si>
    <t xml:space="preserve">Post Doc:  </t>
  </si>
  <si>
    <t xml:space="preserve">Other Professional:  </t>
  </si>
  <si>
    <t xml:space="preserve">Project Secretarial/Clerical:   </t>
  </si>
  <si>
    <t xml:space="preserve">Graduate Research Assistant:  </t>
  </si>
  <si>
    <t xml:space="preserve">UnderGraduate:  </t>
  </si>
  <si>
    <t xml:space="preserve">Other: </t>
  </si>
  <si>
    <t>1. Stipends</t>
  </si>
  <si>
    <t>2. Travel</t>
  </si>
  <si>
    <t>4. Other</t>
  </si>
  <si>
    <t>A.  Senior Personnel</t>
  </si>
  <si>
    <t>C.  Fringe</t>
  </si>
  <si>
    <t>D.  Equipment</t>
  </si>
  <si>
    <t>E.  Travel</t>
  </si>
  <si>
    <t>F.  Participant Support Costs</t>
  </si>
  <si>
    <t>1. Supplies and Materials</t>
  </si>
  <si>
    <t>2. Publication/Dissemination</t>
  </si>
  <si>
    <t>3. Consultant</t>
  </si>
  <si>
    <t>4. Computer (ADPE) Services</t>
  </si>
  <si>
    <t>5. Subcontracts</t>
  </si>
  <si>
    <t>H.  Total Direct Cost</t>
  </si>
  <si>
    <t>J.  TOTAL COSTS - PERIOD ONE</t>
  </si>
  <si>
    <t>J.  TOTAL COSTS - PERIOD TWO</t>
  </si>
  <si>
    <t>J.  TOTAL COSTS - PERIOD THREE</t>
  </si>
  <si>
    <t>J.  TOTAL COSTS - PERIOD FIVE</t>
  </si>
  <si>
    <t>J.  TOTAL COSTS - PERIOD FOUR</t>
  </si>
  <si>
    <t>J.  TOTAL COSTS - CUMULATIVE</t>
  </si>
  <si>
    <t>Total</t>
  </si>
  <si>
    <t>Cumulative Budget</t>
  </si>
  <si>
    <t>Gray shaded areas do not calculate-DO NOT USE</t>
  </si>
  <si>
    <t>University of Oklahoma Budget--Overview</t>
  </si>
  <si>
    <t>MTDC Base =</t>
  </si>
  <si>
    <t>Post Docs</t>
  </si>
  <si>
    <t xml:space="preserve">Other Professionals:  </t>
  </si>
  <si>
    <t>Project Secretarial/Clerical</t>
  </si>
  <si>
    <t>Graduate Research Assistants</t>
  </si>
  <si>
    <t>UnderGraduates</t>
  </si>
  <si>
    <t>Others</t>
  </si>
  <si>
    <t>I.  Indirect Cost</t>
  </si>
  <si>
    <t>J.  Total Cost</t>
  </si>
  <si>
    <t>these cells don't normally carry but can be set if needed</t>
  </si>
  <si>
    <t>Name of Subcontract</t>
  </si>
  <si>
    <t>Use federal/state rates; Detail travel costs in budget justification</t>
  </si>
  <si>
    <t>E.  TRAVEL</t>
  </si>
  <si>
    <t>5.  SUBCONTRACTS *</t>
  </si>
  <si>
    <t>5.  SUBCONTRACTS*</t>
  </si>
  <si>
    <t>Total number of GRA months</t>
  </si>
  <si>
    <t xml:space="preserve">6. Tuition Remision </t>
  </si>
  <si>
    <t>`</t>
  </si>
  <si>
    <t>Period 1</t>
  </si>
  <si>
    <t>Period 2</t>
  </si>
  <si>
    <t>Period 3</t>
  </si>
  <si>
    <t>Period 4</t>
  </si>
  <si>
    <t>Period 5</t>
  </si>
  <si>
    <t>In Use</t>
  </si>
  <si>
    <t>Multiplier</t>
  </si>
  <si>
    <t>3. Subsistence</t>
  </si>
  <si>
    <t>DHHS</t>
  </si>
  <si>
    <t>Example:</t>
  </si>
  <si>
    <t>Florida State</t>
  </si>
  <si>
    <t>Harvard University</t>
  </si>
  <si>
    <t>Penn State</t>
  </si>
  <si>
    <t xml:space="preserve">TOTAL SENIOR PERSONNEL </t>
  </si>
  <si>
    <t>TOTAL SENIOR PERSONNEL</t>
  </si>
  <si>
    <t>Salary Requested</t>
  </si>
  <si>
    <r>
      <rPr>
        <sz val="8"/>
        <rFont val="Arial"/>
        <family val="2"/>
      </rPr>
      <t xml:space="preserve">(Set) </t>
    </r>
    <r>
      <rPr>
        <sz val="9"/>
        <rFont val="Arial"/>
        <family val="2"/>
      </rPr>
      <t xml:space="preserve">
</t>
    </r>
    <r>
      <rPr>
        <sz val="7"/>
        <rFont val="Arial"/>
        <family val="2"/>
      </rPr>
      <t>Appt Mos.</t>
    </r>
  </si>
  <si>
    <t>SPONSOR REQUEST</t>
  </si>
  <si>
    <t>OU COST SHARE</t>
  </si>
  <si>
    <t>GRA Tution charges:</t>
  </si>
  <si>
    <t>PROJECT SECRETARIAL/CLERICAL (restricted use --ask PDS)</t>
  </si>
  <si>
    <t>6.  TUITION FEE</t>
  </si>
  <si>
    <t>To determine the total number of GRA months for more than one appointment add all months; for exmple</t>
  </si>
  <si>
    <t xml:space="preserve"> one GRA appointed at 12 mos. plus one at 6 mos. = 18 months total.  Partial month = full month  (example 4.5 months = 5 months)</t>
  </si>
  <si>
    <t>See notes at bottom of spreadsheet</t>
  </si>
  <si>
    <t>Subtotal Direct Costs</t>
  </si>
  <si>
    <t>Subcontract IDC Limit ==&gt;</t>
  </si>
  <si>
    <t>Total
IDC Limit</t>
  </si>
  <si>
    <t>Total
Costs</t>
  </si>
  <si>
    <t>InDir Cost Period 1</t>
  </si>
  <si>
    <t>Dir Cost Period 1</t>
  </si>
  <si>
    <t>IDC Limit
Period 1</t>
  </si>
  <si>
    <t>Dir Cost Period 2</t>
  </si>
  <si>
    <t>InDir Cost Period 2</t>
  </si>
  <si>
    <t>IDC Limit
Period 2</t>
  </si>
  <si>
    <t>Dir Cost Period 3</t>
  </si>
  <si>
    <t>InDir Cost Period 3</t>
  </si>
  <si>
    <t>IDC Limit Period 3</t>
  </si>
  <si>
    <t>Dir Cost Period 4</t>
  </si>
  <si>
    <t>InDir Cost Period 4</t>
  </si>
  <si>
    <t>IDC Limit Period 4</t>
  </si>
  <si>
    <t>Dir Cost Period 5</t>
  </si>
  <si>
    <t>InDir Cost Period 5</t>
  </si>
  <si>
    <t>IDC Limit Period 5</t>
  </si>
  <si>
    <t>Beginning Date</t>
  </si>
  <si>
    <t>Ending Date</t>
  </si>
  <si>
    <t>Delta</t>
  </si>
  <si>
    <t>Cognizant Agency:</t>
  </si>
  <si>
    <t>Cognizant Agency</t>
  </si>
  <si>
    <t>Rate Agreement Date</t>
  </si>
  <si>
    <t>Rate Agreement Date (RAD):</t>
  </si>
  <si>
    <t>NIH ONLY</t>
  </si>
  <si>
    <t>Enter Subcontract Direct Costs and Indirect Costs for each year</t>
  </si>
  <si>
    <t>Subtotal Other Personnel</t>
  </si>
  <si>
    <t>If limited, enter percentage:</t>
  </si>
  <si>
    <t>DROP DOWN LISTS</t>
  </si>
  <si>
    <t>Yes-No</t>
  </si>
  <si>
    <t>Yes</t>
  </si>
  <si>
    <t>No</t>
  </si>
  <si>
    <t>On-Campus</t>
  </si>
  <si>
    <t>Select OU's IDC Rate</t>
  </si>
  <si>
    <t>Indirect Cost Rates Used</t>
  </si>
  <si>
    <t>Instruction</t>
  </si>
  <si>
    <t>Other Sponsor Act</t>
  </si>
  <si>
    <t>Off-Campus</t>
  </si>
  <si>
    <t>Subtotal Participant Support</t>
  </si>
  <si>
    <t>Subtotal Travel</t>
  </si>
  <si>
    <t xml:space="preserve">                                      Subtotal Fringe</t>
  </si>
  <si>
    <t>ARRC Fee</t>
  </si>
  <si>
    <t>Budget Periods</t>
  </si>
  <si>
    <t xml:space="preserve"> &lt;== Rate dependent on IDC category selected</t>
  </si>
  <si>
    <t>Is this an NIH proposal?</t>
  </si>
  <si>
    <t>Cost of Living (CoL) Increase</t>
  </si>
  <si>
    <t>Enter information in yellow cells</t>
  </si>
  <si>
    <t xml:space="preserve">B.  Other Personnel </t>
  </si>
  <si>
    <t>G.  Other Direct Costs</t>
  </si>
  <si>
    <t>Subtotal Other Direct Costs</t>
  </si>
  <si>
    <t>Subtotal Senior Personnel Salary</t>
  </si>
  <si>
    <t>OU Cost Share</t>
  </si>
  <si>
    <t>Sponsor Request</t>
  </si>
  <si>
    <t>N/A</t>
  </si>
  <si>
    <t>Type</t>
  </si>
  <si>
    <t>Rate</t>
  </si>
  <si>
    <r>
      <t xml:space="preserve">IDC Rates </t>
    </r>
    <r>
      <rPr>
        <sz val="10"/>
        <rFont val="Arial"/>
        <family val="2"/>
      </rPr>
      <t>(must be sorted by Type name for VLookup)</t>
    </r>
  </si>
  <si>
    <t>Fringe</t>
  </si>
  <si>
    <t>FringePD</t>
  </si>
  <si>
    <t>FringeGrad</t>
  </si>
  <si>
    <t>FringeUnderGrad</t>
  </si>
  <si>
    <t>Cost of Living</t>
  </si>
  <si>
    <t>GRA Tuition</t>
  </si>
  <si>
    <t>Fringe and Tuition Rates</t>
  </si>
  <si>
    <t>7.</t>
  </si>
  <si>
    <t>8.</t>
  </si>
  <si>
    <t>9.</t>
  </si>
  <si>
    <t>10.</t>
  </si>
  <si>
    <t>OK State Agency</t>
  </si>
  <si>
    <t xml:space="preserve"> &lt;== Rate only used if Sponsor limits IDC</t>
  </si>
  <si>
    <t>FY24 = 7/1/23 to 6/30/24</t>
  </si>
  <si>
    <t>Period 6</t>
  </si>
  <si>
    <t>Period 7</t>
  </si>
  <si>
    <t>Period 8</t>
  </si>
  <si>
    <t>Period 9</t>
  </si>
  <si>
    <t>Period 10</t>
  </si>
  <si>
    <t>Dir Cost Period 6</t>
  </si>
  <si>
    <t>InDir Cost Period 6</t>
  </si>
  <si>
    <t>IDC Limit Period 6</t>
  </si>
  <si>
    <t>Dir Cost Period 7</t>
  </si>
  <si>
    <t>InDir Cost Period 7</t>
  </si>
  <si>
    <t>IDC Limit Period 7</t>
  </si>
  <si>
    <t>Dir Cost Period 8</t>
  </si>
  <si>
    <t>InDir Cost Period 8</t>
  </si>
  <si>
    <t>IDC Limit Period 8</t>
  </si>
  <si>
    <t>Dir Cost Period 9</t>
  </si>
  <si>
    <t>InDir Cost Period 9</t>
  </si>
  <si>
    <t>IDC Limit Period 9</t>
  </si>
  <si>
    <t>Dir Cost Period 10</t>
  </si>
  <si>
    <t>InDir Cost Period 10</t>
  </si>
  <si>
    <t>IDC Limit Period 10</t>
  </si>
  <si>
    <t>Budget Period 7</t>
  </si>
  <si>
    <t>Budget Period 6</t>
  </si>
  <si>
    <t>Budget Period 8</t>
  </si>
  <si>
    <t>Budget Period 9</t>
  </si>
  <si>
    <t>Budget Period 10</t>
  </si>
  <si>
    <t>Cumulative</t>
  </si>
  <si>
    <t>TOTAL MATERIALS &amp; SUPPLIES</t>
  </si>
  <si>
    <t>TOTAL OTHER</t>
  </si>
  <si>
    <t>Period 11</t>
  </si>
  <si>
    <t>Period 12</t>
  </si>
  <si>
    <t>Period 13</t>
  </si>
  <si>
    <t>Period 14</t>
  </si>
  <si>
    <t>Period 15</t>
  </si>
  <si>
    <t>If you are using less than 15 budget periods, you can right click on the tab for any unused budget period(s) and hide the sheet(s).</t>
  </si>
  <si>
    <t>11.</t>
  </si>
  <si>
    <t>12.</t>
  </si>
  <si>
    <t>13.</t>
  </si>
  <si>
    <t>14.</t>
  </si>
  <si>
    <t>15.</t>
  </si>
  <si>
    <t>16.</t>
  </si>
  <si>
    <t>17.</t>
  </si>
  <si>
    <t>18.</t>
  </si>
  <si>
    <t>19.</t>
  </si>
  <si>
    <t>21.</t>
  </si>
  <si>
    <t>20.</t>
  </si>
  <si>
    <t>22.</t>
  </si>
  <si>
    <t>25.</t>
  </si>
  <si>
    <t>24.</t>
  </si>
  <si>
    <t>23.</t>
  </si>
  <si>
    <t xml:space="preserve"> one GRA appointed at 12 mos. plus one at 6 mos. = 18 months total.  Partial month = full month (example 4.5 months = 5 months)</t>
  </si>
  <si>
    <r>
      <rPr>
        <b/>
        <sz val="10"/>
        <rFont val="Arial"/>
        <family val="2"/>
      </rPr>
      <t xml:space="preserve">Subcontracts: </t>
    </r>
    <r>
      <rPr>
        <sz val="10"/>
        <rFont val="Arial"/>
        <family val="2"/>
      </rPr>
      <t>The amount for IDC calculation in cell N90 is based on entries in subcontractor tab. IDC is collected on the first $25,000 of each subcontract. The entry in column O90 is for the total subcontract(s) for that year (contact your PDS if you have any questions).</t>
    </r>
  </si>
  <si>
    <t>Entries on this spreadsheet carry to the indicated period's spreadsheet.</t>
  </si>
  <si>
    <t>Cost share provided by subcontract organizations is Third Party costshare and should be entered at the bottom of the appropriate budget year's spreadsheet.</t>
  </si>
  <si>
    <t>Dir Cost Period 11</t>
  </si>
  <si>
    <t>InDir Cost Period 11</t>
  </si>
  <si>
    <t>IDC Limit Period 11</t>
  </si>
  <si>
    <t>Dir Cost Period 12</t>
  </si>
  <si>
    <t>InDir Cost Period 12</t>
  </si>
  <si>
    <t>IDC Limit Period 12</t>
  </si>
  <si>
    <t>Dir Cost Period 13</t>
  </si>
  <si>
    <t>InDir Cost Period 13</t>
  </si>
  <si>
    <t>IDC Limit Period 13</t>
  </si>
  <si>
    <t>Dir Cost Period 14</t>
  </si>
  <si>
    <t>InDir Cost Period 14</t>
  </si>
  <si>
    <t>IDC Limit Period 14</t>
  </si>
  <si>
    <t>Dir Cost Period 15</t>
  </si>
  <si>
    <t>InDir Cost Period 15</t>
  </si>
  <si>
    <t>IDC Limit Period 15</t>
  </si>
  <si>
    <t>Budget Period 15</t>
  </si>
  <si>
    <t>Budget Period 14</t>
  </si>
  <si>
    <t>Budget Period 13</t>
  </si>
  <si>
    <t>Budget Period 12</t>
  </si>
  <si>
    <t>Budget Period 11</t>
  </si>
  <si>
    <r>
      <t xml:space="preserve">Fee Types </t>
    </r>
    <r>
      <rPr>
        <sz val="10"/>
        <rFont val="Arial"/>
        <family val="2"/>
      </rPr>
      <t>(must be sorted by Type name for VLookup)</t>
    </r>
  </si>
  <si>
    <t>No Fee</t>
  </si>
  <si>
    <t>If Fees should be included, select type</t>
  </si>
  <si>
    <t xml:space="preserve"> &lt;== Percentage dependent on Fee type selected</t>
  </si>
  <si>
    <t>&lt;==Set as Default value</t>
  </si>
  <si>
    <t xml:space="preserve">Subtotal Direct Costs </t>
  </si>
  <si>
    <t>Item</t>
  </si>
  <si>
    <t>Cost</t>
  </si>
  <si>
    <t>Third Party Costshare</t>
  </si>
  <si>
    <t xml:space="preserve">TOTAL </t>
  </si>
  <si>
    <t>LASI Fee</t>
  </si>
  <si>
    <t>Organization #1:</t>
  </si>
  <si>
    <t>Organization #2:</t>
  </si>
  <si>
    <t>What type of IDC Base will be used?</t>
  </si>
  <si>
    <r>
      <t xml:space="preserve">IDC Base Types </t>
    </r>
    <r>
      <rPr>
        <sz val="10"/>
        <rFont val="Arial"/>
        <family val="2"/>
      </rPr>
      <t>(must be sorted by Type name for VLookup)</t>
    </r>
  </si>
  <si>
    <t>MTDC</t>
  </si>
  <si>
    <t>TDC</t>
  </si>
  <si>
    <t>TDC Base =</t>
  </si>
  <si>
    <r>
      <rPr>
        <b/>
        <sz val="10"/>
        <rFont val="Arial"/>
        <family val="2"/>
      </rPr>
      <t xml:space="preserve">Need more Budget Periods? </t>
    </r>
    <r>
      <rPr>
        <sz val="10"/>
        <rFont val="Arial"/>
        <family val="2"/>
      </rPr>
      <t>Right-click on the "Cumulative" tab, select "Unhide", and select the budget period you wish to unhide. Repeat this process for each budget period you wish to unhide.</t>
    </r>
  </si>
  <si>
    <r>
      <t xml:space="preserve">Need more than 5 Senior Personnel? </t>
    </r>
    <r>
      <rPr>
        <sz val="10"/>
        <rFont val="Arial"/>
        <family val="2"/>
      </rPr>
      <t>Select Rows 14 &amp; 55, right-click, and select unhide.</t>
    </r>
  </si>
  <si>
    <t>Do not type in shaded areas</t>
  </si>
  <si>
    <r>
      <t xml:space="preserve">Equipment                    </t>
    </r>
    <r>
      <rPr>
        <b/>
        <sz val="10"/>
        <rFont val="Arial"/>
        <family val="2"/>
      </rPr>
      <t>Subtotal Equipment</t>
    </r>
  </si>
  <si>
    <t>If yes, enter the maximum allowed:</t>
  </si>
  <si>
    <t>Does budget have maximum amount?</t>
  </si>
  <si>
    <r>
      <rPr>
        <b/>
        <sz val="10"/>
        <rFont val="Arial"/>
        <family val="2"/>
      </rPr>
      <t>Does your project includes Intellectual Property?</t>
    </r>
    <r>
      <rPr>
        <sz val="10"/>
        <rFont val="Arial"/>
        <family val="2"/>
      </rPr>
      <t xml:space="preserve"> Please work with the Office of Technology Commercialization and include any applicable fees under Other Direct Costs – Other on your budget and justification as "IP Fee".</t>
    </r>
  </si>
  <si>
    <t>Does sponsor require cost share?</t>
  </si>
  <si>
    <t>If yes, select cost share basis</t>
  </si>
  <si>
    <r>
      <t xml:space="preserve">Cost Share Basis Types </t>
    </r>
    <r>
      <rPr>
        <sz val="10"/>
        <rFont val="Arial"/>
        <family val="2"/>
      </rPr>
      <t>(must be sorted by Type name for VLookup)</t>
    </r>
  </si>
  <si>
    <t>Requested Amount</t>
  </si>
  <si>
    <t>Total Project Costs</t>
  </si>
  <si>
    <t>Does the sponsor limit IDC?</t>
  </si>
  <si>
    <t xml:space="preserve"> &lt;== Basis only used if Sponsor requires cost share</t>
  </si>
  <si>
    <t xml:space="preserve"> &lt;== Amount only used if Budget has a maximun</t>
  </si>
  <si>
    <t>Project dates must be entered on the Info tab for totals to show on the cumulative tab</t>
  </si>
  <si>
    <t>Changing the CoL rate here will change the rate for all budget periods. If you want to use different rates, the COL increase can be manually changed for each year on the rates tab</t>
  </si>
  <si>
    <t>Sub Organization</t>
  </si>
  <si>
    <t>FY25 = 7/1/24 to 6/30/25</t>
  </si>
  <si>
    <t>FY26 = 7/1/25 to 6/30/26</t>
  </si>
  <si>
    <t>For budgets that extend beyond FY26, the FY26 rate will be used.</t>
  </si>
  <si>
    <t>Cost share fringe rate for full time employees:</t>
  </si>
  <si>
    <t>7. INCENTIVES</t>
  </si>
  <si>
    <t>8.  OTHER</t>
  </si>
  <si>
    <r>
      <rPr>
        <b/>
        <sz val="10"/>
        <rFont val="Arial"/>
        <family val="2"/>
      </rPr>
      <t>*</t>
    </r>
    <r>
      <rPr>
        <sz val="10"/>
        <rFont val="Arial"/>
        <family val="2"/>
      </rPr>
      <t xml:space="preserve"> </t>
    </r>
    <r>
      <rPr>
        <b/>
        <sz val="10"/>
        <rFont val="Arial"/>
        <family val="2"/>
      </rPr>
      <t>Equipment</t>
    </r>
    <r>
      <rPr>
        <sz val="10"/>
        <rFont val="Arial"/>
        <family val="2"/>
      </rPr>
      <t xml:space="preserve"> that is not retained by OU should be listed under materials and supplies and IDC will be charged.</t>
    </r>
  </si>
  <si>
    <t>Yellow shaded areas to the right show salary related info in regards to sponsor request (does not include cost share)</t>
  </si>
  <si>
    <t>7. Incentives</t>
  </si>
  <si>
    <t>8. Other</t>
  </si>
  <si>
    <t>Provide daily rate and number of days in justification</t>
  </si>
  <si>
    <t>F.  PARTICIPANT SUPPORT COSTS (NON-EMPLOYEE Conference/Workshop Attendees)</t>
  </si>
  <si>
    <t>TOTAL OTHER DIRECT COSTS (G1 - 8)</t>
  </si>
  <si>
    <t>(Any allocation to study participants, focus groups,etc. Provide details in justification)</t>
  </si>
  <si>
    <t>Unit</t>
  </si>
  <si>
    <t>Annual
*rounded</t>
  </si>
  <si>
    <t>Provost minimum</t>
  </si>
  <si>
    <t>STEM minimum</t>
  </si>
  <si>
    <t xml:space="preserve">DF CAS non-STEM master's </t>
  </si>
  <si>
    <t>DF CAS non-STEM doctoral</t>
  </si>
  <si>
    <t>DF CAS STEM (includes BIO SCI, PHYS &amp; ASTR, CHEM &amp; BIO CHEM, ECON, and MATH; does not include HES)</t>
  </si>
  <si>
    <t>DGES proposed master's</t>
  </si>
  <si>
    <t>DGES proposed doctoral</t>
  </si>
  <si>
    <t>METE and ARRC ECE Tier 2 
(completed MS or 30 CH)</t>
  </si>
  <si>
    <t>METE and ARRC ECE Tier 4 
(passed general exam)</t>
  </si>
  <si>
    <t>Spring = 10 bi-weekly pay periods</t>
  </si>
  <si>
    <t>Months</t>
  </si>
  <si>
    <t>Summer = 6 bi-weekly pay periods</t>
  </si>
  <si>
    <t>Calendar year = 26 bi-weekly pay periods</t>
  </si>
  <si>
    <t>Summer semester
~2.8 months
*rounded</t>
  </si>
  <si>
    <t>On GRA appointments; the tuition rate will be set at the highest amount of a budget period if it falls between two or more fiscal years. Use the total number of months a GRA will be appointed. We assume GRAs will be appointed at .5 FTE. This is considered full-time for them and counts as one month for calculations.</t>
  </si>
  <si>
    <r>
      <t xml:space="preserve">Spring 
</t>
    </r>
    <r>
      <rPr>
        <b/>
        <u/>
        <sz val="14"/>
        <color rgb="FFC00000"/>
        <rFont val="Calibri (Body)"/>
      </rPr>
      <t>or</t>
    </r>
    <r>
      <rPr>
        <b/>
        <sz val="11"/>
        <color theme="1"/>
        <rFont val="Calibri"/>
        <family val="2"/>
        <scheme val="minor"/>
      </rPr>
      <t xml:space="preserve"> Fall semester
~4.6 months
*rounded</t>
    </r>
  </si>
  <si>
    <t>Fall = 10 bi-weekly pay periods</t>
  </si>
  <si>
    <t>Fall &amp; Spring Semesters</t>
  </si>
  <si>
    <r>
      <t xml:space="preserve">The rate from the FY that your budget year </t>
    </r>
    <r>
      <rPr>
        <b/>
        <sz val="10"/>
        <color rgb="FFFF0000"/>
        <rFont val="Arial"/>
        <family val="2"/>
      </rPr>
      <t>ends</t>
    </r>
    <r>
      <rPr>
        <sz val="10"/>
        <rFont val="Arial"/>
        <family val="2"/>
      </rPr>
      <t xml:space="preserve"> in will be used.</t>
    </r>
  </si>
  <si>
    <r>
      <t>Academic Year</t>
    </r>
    <r>
      <rPr>
        <sz val="10"/>
        <rFont val="Arial"/>
        <family val="2"/>
      </rPr>
      <t xml:space="preserve"> </t>
    </r>
    <r>
      <rPr>
        <sz val="8"/>
        <rFont val="Arial"/>
        <family val="2"/>
      </rPr>
      <t>(Fall &amp; Spring only)</t>
    </r>
    <r>
      <rPr>
        <b/>
        <sz val="11"/>
        <color theme="1"/>
        <rFont val="Calibri"/>
        <family val="2"/>
        <scheme val="minor"/>
      </rPr>
      <t xml:space="preserve">
~9.2 months
*rounded</t>
    </r>
  </si>
  <si>
    <t>GRA Salary Rates</t>
  </si>
  <si>
    <t>GRA 02</t>
  </si>
  <si>
    <t>GRA 03</t>
  </si>
  <si>
    <t>GRA 04</t>
  </si>
  <si>
    <t>GRA 05</t>
  </si>
  <si>
    <t>GRA 06</t>
  </si>
  <si>
    <t>GRA 07</t>
  </si>
  <si>
    <t>GRA 08</t>
  </si>
  <si>
    <t>GRA 09</t>
  </si>
  <si>
    <t>GRA 10</t>
  </si>
  <si>
    <t>GRA 01</t>
  </si>
  <si>
    <t>GRA Salaries Paid per Budget Period</t>
  </si>
  <si>
    <t>Students</t>
  </si>
  <si>
    <t>GRA Rate Descriptions</t>
  </si>
  <si>
    <t>Academic Year</t>
  </si>
  <si>
    <t>10 Months</t>
  </si>
  <si>
    <t>11 Months</t>
  </si>
  <si>
    <t>12 Months</t>
  </si>
  <si>
    <t>Fall Semester</t>
  </si>
  <si>
    <t>Spring Semester</t>
  </si>
  <si>
    <t>Summer Semester</t>
  </si>
  <si>
    <r>
      <t xml:space="preserve">Academic Month Types </t>
    </r>
    <r>
      <rPr>
        <sz val="10"/>
        <rFont val="Arial"/>
        <family val="2"/>
      </rPr>
      <t>(Xlookup doesn't require Month types be sorted)</t>
    </r>
  </si>
  <si>
    <t># of Months</t>
  </si>
  <si>
    <t xml:space="preserve">  9 Months</t>
  </si>
  <si>
    <t xml:space="preserve">  8 Months</t>
  </si>
  <si>
    <t xml:space="preserve">  7 Months</t>
  </si>
  <si>
    <t xml:space="preserve">  6 Months</t>
  </si>
  <si>
    <t xml:space="preserve">  5 Months</t>
  </si>
  <si>
    <t xml:space="preserve">  4 Months</t>
  </si>
  <si>
    <t xml:space="preserve">  3 Months</t>
  </si>
  <si>
    <t xml:space="preserve">  2 Months</t>
  </si>
  <si>
    <t xml:space="preserve">  1 Month</t>
  </si>
  <si>
    <t>Number of Months per Budget Period</t>
  </si>
  <si>
    <t>Total Request</t>
  </si>
  <si>
    <t>If more than 5 budget periods are being used, select columns G and R, right click and select Unhide</t>
  </si>
  <si>
    <t>The total request amount represents the minimum salary for your students</t>
  </si>
  <si>
    <r>
      <rPr>
        <b/>
        <sz val="10"/>
        <rFont val="Arial"/>
        <family val="2"/>
      </rPr>
      <t>2025 GSA mileage reimbursement rate</t>
    </r>
    <r>
      <rPr>
        <sz val="10"/>
        <rFont val="Arial"/>
        <family val="2"/>
      </rPr>
      <t xml:space="preserve"> is $.70/mile</t>
    </r>
  </si>
  <si>
    <r>
      <rPr>
        <b/>
        <sz val="11"/>
        <color rgb="FFFF0000"/>
        <rFont val="Calibri"/>
        <family val="2"/>
        <scheme val="minor"/>
      </rPr>
      <t xml:space="preserve">STEP 1. </t>
    </r>
    <r>
      <rPr>
        <b/>
        <sz val="11"/>
        <color theme="1"/>
        <rFont val="Calibri"/>
        <family val="2"/>
        <scheme val="minor"/>
      </rPr>
      <t>Determine the rate to be used based on GRA Student's Department/College</t>
    </r>
  </si>
  <si>
    <r>
      <rPr>
        <b/>
        <sz val="11"/>
        <color rgb="FFFF0000"/>
        <rFont val="Calibri"/>
        <family val="2"/>
        <scheme val="minor"/>
      </rPr>
      <t>STEP 2.</t>
    </r>
    <r>
      <rPr>
        <b/>
        <sz val="11"/>
        <color theme="1"/>
        <rFont val="Calibri"/>
        <family val="2"/>
        <scheme val="minor"/>
      </rPr>
      <t xml:space="preserve"> Using the information from Step 1, select the appropiate rate for each GRA that will be on the grant and then select the number of months/semesters that GRA will be working on the grant from the dropdown menus. Each GRA should be on a separate line. </t>
    </r>
  </si>
  <si>
    <t>(12 months)</t>
  </si>
  <si>
    <t>(9 months)</t>
  </si>
  <si>
    <t xml:space="preserve"> &lt;== Select "Yes" if the sponsor uses the NIH cap</t>
  </si>
  <si>
    <r>
      <rPr>
        <b/>
        <sz val="10"/>
        <rFont val="Arial"/>
        <family val="2"/>
      </rPr>
      <t xml:space="preserve">PIs: You MUST use the GRA salary estimator tab </t>
    </r>
    <r>
      <rPr>
        <sz val="10"/>
        <rFont val="Arial"/>
        <family val="2"/>
      </rPr>
      <t>to ensure you are paying at least the minimum salary required by your department/college</t>
    </r>
  </si>
  <si>
    <r>
      <rPr>
        <b/>
        <sz val="10"/>
        <color rgb="FFFF0000"/>
        <rFont val="Calibri"/>
        <family val="2"/>
        <scheme val="minor"/>
      </rPr>
      <t xml:space="preserve">STEP 3. </t>
    </r>
    <r>
      <rPr>
        <b/>
        <sz val="10"/>
        <color theme="1"/>
        <rFont val="Calibri"/>
        <family val="2"/>
        <scheme val="minor"/>
      </rPr>
      <t>The table below shows the minimum salary by student  and total amount for each period, the total amount  represents the minimum salary, this is the amount that will be entered on the GRA line (cell O60) of the appropriate budget period. If you wish to pay GRA(s) at a higher rate, you can manually adjust the amount on the budget period tab, but you must pay at least the minimum.</t>
    </r>
  </si>
  <si>
    <r>
      <t xml:space="preserve">The </t>
    </r>
    <r>
      <rPr>
        <b/>
        <sz val="10"/>
        <rFont val="Arial"/>
        <family val="2"/>
      </rPr>
      <t xml:space="preserve">miminum postdoc salary for FY26 </t>
    </r>
    <r>
      <rPr>
        <sz val="10"/>
        <rFont val="Arial"/>
        <family val="2"/>
      </rPr>
      <t>is $51,500 per year (1.0 FTE).</t>
    </r>
  </si>
  <si>
    <t>D.  EQUIPMENT ($5,000 per unit or fabricated and retained by our organization for at least 1 year)*</t>
  </si>
  <si>
    <t>UNIVERSITY OF OKLAHOMA</t>
  </si>
  <si>
    <t>NIH 2025 Salary caps</t>
  </si>
  <si>
    <t>FY26
Bi-Weekly
*actual</t>
  </si>
  <si>
    <t>METE and ARRC ECE Tier 1 
(entry into MS or PhD)</t>
  </si>
  <si>
    <t>METE and ARRC ECE Tier 3 
(completed PhD coursework)</t>
  </si>
  <si>
    <t xml:space="preserve">Monthly
</t>
  </si>
  <si>
    <t>SCBME</t>
  </si>
  <si>
    <t xml:space="preserve">SBME </t>
  </si>
  <si>
    <t>*Updated 9/2/2025</t>
  </si>
  <si>
    <t>Does not include subcontract IDC</t>
  </si>
  <si>
    <t xml:space="preserve">Total Direct Costs:  </t>
  </si>
  <si>
    <t>Revised 12/11/2025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</si>
</sst>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5" formatCode="&quot;$&quot;#,##0_);\(&quot;$&quot;#,##0\)"/>
    <numFmt numFmtId="6" formatCode="&quot;$&quot;#,##0_);[Red]\(&quot;$&quot;#,##0\)"/>
    <numFmt numFmtId="42" formatCode="_(&quot;$&quot;* #,##0_);_(&quot;$&quot;* \(#,##0\);_(&quot;$&quot;* &quot;-&quot;_);_(@_)"/>
    <numFmt numFmtId="44" formatCode="_(&quot;$&quot;* #,##0.00_);_(&quot;$&quot;* \(#,##0.00\);_(&quot;$&quot;* &quot;-&quot;??_);_(@_)"/>
    <numFmt numFmtId="43" formatCode="_(* #,##0.00_);_(* \(#,##0.00\);_(* &quot;-&quot;??_);_(@_)"/>
    <numFmt numFmtId="164" formatCode="&quot;$&quot;#,##0"/>
    <numFmt numFmtId="165" formatCode="m/d/yyyy;@"/>
    <numFmt numFmtId="166" formatCode="0.0"/>
    <numFmt numFmtId="167" formatCode="0.00%_)"/>
    <numFmt numFmtId="168" formatCode="_(&quot;$&quot;* #,##0_);_(&quot;$&quot;* \(#,##0\);_(&quot;$&quot;* &quot;-&quot;??_);_(@_)"/>
    <numFmt numFmtId="169" formatCode="#,##0.0000_);[Red]\(#,##0.0000\)"/>
    <numFmt numFmtId="170" formatCode="0;\-0;;@"/>
    <numFmt numFmtId="171" formatCode="&quot;$&quot;#,##0_);[Red]&quot;$&quot;#,##0;"/>
    <numFmt numFmtId="172" formatCode="#,##0.000000_);[Red]\(#,##0.000000\)"/>
  </numFmts>
  <fonts count="4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9"/>
      <name val="Arial"/>
      <family val="2"/>
    </font>
    <font>
      <sz val="8"/>
      <name val="Arial"/>
      <family val="2"/>
    </font>
    <font>
      <b/>
      <sz val="9"/>
      <name val="Arial"/>
      <family val="2"/>
    </font>
    <font>
      <b/>
      <sz val="10"/>
      <name val="Arial"/>
      <family val="2"/>
    </font>
    <font>
      <sz val="7"/>
      <name val="Arial"/>
      <family val="2"/>
    </font>
    <font>
      <sz val="8"/>
      <name val="Arial"/>
      <family val="2"/>
    </font>
    <font>
      <b/>
      <sz val="8"/>
      <name val="Arial"/>
      <family val="2"/>
    </font>
    <font>
      <sz val="10"/>
      <name val="Arial"/>
      <family val="2"/>
    </font>
    <font>
      <sz val="9"/>
      <color rgb="FFFF0000"/>
      <name val="Arial"/>
      <family val="2"/>
    </font>
    <font>
      <b/>
      <i/>
      <sz val="10"/>
      <name val="Arial"/>
      <family val="2"/>
    </font>
    <font>
      <sz val="10"/>
      <color rgb="FFFF0000"/>
      <name val="Arial"/>
      <family val="2"/>
    </font>
    <font>
      <b/>
      <sz val="10"/>
      <color rgb="FFFF0000"/>
      <name val="Arial"/>
      <family val="2"/>
    </font>
    <font>
      <b/>
      <i/>
      <sz val="9"/>
      <name val="Arial"/>
      <family val="2"/>
    </font>
    <font>
      <sz val="8"/>
      <name val="Arial Narrow"/>
      <family val="2"/>
    </font>
    <font>
      <sz val="10"/>
      <name val="Arial"/>
      <family val="2"/>
    </font>
    <font>
      <sz val="10"/>
      <name val="Arial"/>
      <family val="2"/>
    </font>
    <font>
      <b/>
      <sz val="8"/>
      <color rgb="FFFF0000"/>
      <name val="Arial"/>
      <family val="2"/>
    </font>
    <font>
      <sz val="8"/>
      <color rgb="FFFF0000"/>
      <name val="Arial"/>
      <family val="2"/>
    </font>
    <font>
      <sz val="10"/>
      <name val="Arial"/>
      <family val="2"/>
    </font>
    <font>
      <sz val="8"/>
      <name val="Arial"/>
      <family val="2"/>
    </font>
    <font>
      <b/>
      <sz val="12"/>
      <color rgb="FFFF0000"/>
      <name val="Arial Narrow"/>
      <family val="2"/>
    </font>
    <font>
      <sz val="10"/>
      <name val="Arial Narrow"/>
      <family val="2"/>
    </font>
    <font>
      <b/>
      <sz val="10"/>
      <name val="Arial Narrow"/>
      <family val="2"/>
    </font>
    <font>
      <b/>
      <sz val="10"/>
      <color rgb="FFFF0000"/>
      <name val="Arial Narrow"/>
      <family val="2"/>
    </font>
    <font>
      <b/>
      <sz val="14"/>
      <name val="Arial"/>
      <family val="2"/>
    </font>
    <font>
      <b/>
      <sz val="11"/>
      <color rgb="FFFF0000"/>
      <name val="Arial"/>
      <family val="2"/>
    </font>
    <font>
      <b/>
      <sz val="10"/>
      <color rgb="FF0000FF"/>
      <name val="Arial Narrow"/>
      <family val="2"/>
    </font>
    <font>
      <sz val="11"/>
      <color theme="1"/>
      <name val="Calibri"/>
      <family val="2"/>
      <scheme val="minor"/>
    </font>
    <font>
      <b/>
      <sz val="11"/>
      <color theme="1"/>
      <name val="Calibri"/>
      <family val="2"/>
      <scheme val="minor"/>
    </font>
    <font>
      <sz val="10"/>
      <color rgb="FF000000"/>
      <name val="Tahoma"/>
      <family val="2"/>
    </font>
    <font>
      <b/>
      <u/>
      <sz val="14"/>
      <color rgb="FFC00000"/>
      <name val="Calibri (Body)"/>
    </font>
    <font>
      <b/>
      <sz val="10"/>
      <color theme="1"/>
      <name val="Calibri"/>
      <family val="2"/>
      <scheme val="minor"/>
    </font>
    <font>
      <sz val="10"/>
      <color theme="1"/>
      <name val="Calibri"/>
      <family val="2"/>
      <scheme val="minor"/>
    </font>
    <font>
      <sz val="11"/>
      <name val="Calibri"/>
      <family val="2"/>
      <scheme val="minor"/>
    </font>
    <font>
      <b/>
      <i/>
      <sz val="11"/>
      <name val="Calibri"/>
      <family val="2"/>
      <scheme val="minor"/>
    </font>
    <font>
      <b/>
      <sz val="11"/>
      <name val="Calibri"/>
      <family val="2"/>
      <scheme val="minor"/>
    </font>
    <font>
      <b/>
      <sz val="10"/>
      <color rgb="FFFF0000"/>
      <name val="Calibri"/>
      <family val="2"/>
      <scheme val="minor"/>
    </font>
    <font>
      <b/>
      <sz val="11"/>
      <color rgb="FFFF0000"/>
      <name val="Calibri"/>
      <family val="2"/>
      <scheme val="minor"/>
    </font>
    <font>
      <b/>
      <sz val="10"/>
      <color rgb="FF000000"/>
      <name val="Tahoma"/>
      <family val="2"/>
    </font>
  </fonts>
  <fills count="26">
    <fill>
      <patternFill patternType="none"/>
    </fill>
    <fill>
      <patternFill patternType="gray125"/>
    </fill>
    <fill>
      <patternFill patternType="solid">
        <fgColor indexed="2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FFFF00"/>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rgb="FFFFCCFF"/>
        <bgColor indexed="64"/>
      </patternFill>
    </fill>
    <fill>
      <patternFill patternType="solid">
        <fgColor rgb="FFFF9999"/>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CCFF99"/>
        <bgColor indexed="64"/>
      </patternFill>
    </fill>
    <fill>
      <patternFill patternType="solid">
        <fgColor theme="8" tint="0.39997558519241921"/>
        <bgColor indexed="64"/>
      </patternFill>
    </fill>
    <fill>
      <patternFill patternType="solid">
        <fgColor theme="0" tint="-0.1499679555650502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CCFFFF"/>
        <bgColor indexed="64"/>
      </patternFill>
    </fill>
    <fill>
      <patternFill patternType="solid">
        <fgColor theme="7" tint="0.79998168889431442"/>
        <bgColor indexed="64"/>
      </patternFill>
    </fill>
    <fill>
      <patternFill patternType="solid">
        <fgColor theme="6" tint="0.39997558519241921"/>
        <bgColor indexed="64"/>
      </patternFill>
    </fill>
    <fill>
      <patternFill patternType="solid">
        <fgColor theme="8" tint="0.59999389629810485"/>
        <bgColor indexed="64"/>
      </patternFill>
    </fill>
  </fills>
  <borders count="59">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double">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11">
    <xf numFmtId="0" fontId="0" fillId="0" borderId="0"/>
    <xf numFmtId="9" fontId="20" fillId="0" borderId="0" applyFont="0" applyFill="0" applyBorder="0" applyAlignment="0" applyProtection="0"/>
    <xf numFmtId="44" fontId="21" fillId="0" borderId="0" applyFont="0" applyFill="0" applyBorder="0" applyAlignment="0" applyProtection="0"/>
    <xf numFmtId="0" fontId="13" fillId="0" borderId="0"/>
    <xf numFmtId="43" fontId="24" fillId="0" borderId="0" applyFont="0" applyFill="0" applyBorder="0" applyAlignment="0" applyProtection="0"/>
    <xf numFmtId="9" fontId="13" fillId="0" borderId="0" applyFont="0" applyFill="0" applyBorder="0" applyAlignment="0" applyProtection="0"/>
    <xf numFmtId="44" fontId="13" fillId="0" borderId="0" applyFont="0" applyFill="0" applyBorder="0" applyAlignment="0" applyProtection="0"/>
    <xf numFmtId="43" fontId="13" fillId="0" borderId="0" applyFont="0" applyFill="0" applyBorder="0" applyAlignment="0" applyProtection="0"/>
    <xf numFmtId="44" fontId="13" fillId="0" borderId="0" applyFont="0" applyFill="0" applyBorder="0" applyAlignment="0" applyProtection="0"/>
    <xf numFmtId="0" fontId="33" fillId="0" borderId="0"/>
    <xf numFmtId="44" fontId="33" fillId="0" borderId="0" applyFont="0" applyFill="0" applyBorder="0" applyAlignment="0" applyProtection="0"/>
  </cellStyleXfs>
  <cellXfs count="607">
    <xf numFmtId="0" fontId="0" fillId="0" borderId="0" xfId="0"/>
    <xf numFmtId="0" fontId="6" fillId="0" borderId="1" xfId="0" applyFont="1" applyBorder="1"/>
    <xf numFmtId="0" fontId="7" fillId="0" borderId="0" xfId="0" applyFont="1"/>
    <xf numFmtId="0" fontId="0" fillId="0" borderId="0" xfId="0" applyAlignment="1">
      <alignment horizontal="centerContinuous"/>
    </xf>
    <xf numFmtId="0" fontId="0" fillId="0" borderId="1" xfId="0" applyBorder="1"/>
    <xf numFmtId="0" fontId="7" fillId="0" borderId="1" xfId="0" applyFont="1" applyBorder="1" applyAlignment="1">
      <alignment horizontal="center"/>
    </xf>
    <xf numFmtId="0" fontId="7" fillId="0" borderId="1" xfId="0" applyFont="1" applyBorder="1"/>
    <xf numFmtId="164" fontId="0" fillId="0" borderId="1" xfId="0" applyNumberFormat="1" applyBorder="1"/>
    <xf numFmtId="164" fontId="7" fillId="0" borderId="1" xfId="0" applyNumberFormat="1" applyFont="1" applyBorder="1"/>
    <xf numFmtId="0" fontId="7" fillId="0" borderId="1" xfId="0" quotePrefix="1" applyFont="1" applyBorder="1"/>
    <xf numFmtId="0" fontId="6" fillId="0" borderId="1" xfId="0" applyFont="1" applyBorder="1" applyAlignment="1">
      <alignment horizontal="right"/>
    </xf>
    <xf numFmtId="0" fontId="6" fillId="0" borderId="1" xfId="0" applyFont="1" applyBorder="1" applyAlignment="1">
      <alignment horizontal="left"/>
    </xf>
    <xf numFmtId="164" fontId="0" fillId="0" borderId="0" xfId="0" applyNumberFormat="1"/>
    <xf numFmtId="0" fontId="7" fillId="0" borderId="0" xfId="0" applyFont="1" applyAlignment="1">
      <alignment horizontal="center"/>
    </xf>
    <xf numFmtId="0" fontId="0" fillId="0" borderId="3" xfId="0" applyBorder="1"/>
    <xf numFmtId="164" fontId="0" fillId="2" borderId="3" xfId="0" applyNumberFormat="1" applyFill="1" applyBorder="1"/>
    <xf numFmtId="0" fontId="0" fillId="0" borderId="5" xfId="0" applyBorder="1"/>
    <xf numFmtId="0" fontId="6" fillId="0" borderId="2" xfId="0" applyFont="1" applyBorder="1"/>
    <xf numFmtId="0" fontId="7" fillId="0" borderId="3" xfId="0" quotePrefix="1" applyFont="1" applyBorder="1"/>
    <xf numFmtId="0" fontId="0" fillId="0" borderId="2" xfId="0" applyBorder="1"/>
    <xf numFmtId="0" fontId="7" fillId="0" borderId="2" xfId="0" quotePrefix="1" applyFont="1" applyBorder="1"/>
    <xf numFmtId="0" fontId="7" fillId="0" borderId="2" xfId="0" applyFont="1" applyBorder="1"/>
    <xf numFmtId="0" fontId="6" fillId="0" borderId="3" xfId="0" applyFont="1" applyBorder="1"/>
    <xf numFmtId="0" fontId="7" fillId="0" borderId="3" xfId="0" applyFont="1" applyBorder="1"/>
    <xf numFmtId="164" fontId="7" fillId="0" borderId="0" xfId="0" applyNumberFormat="1" applyFont="1"/>
    <xf numFmtId="0" fontId="6" fillId="0" borderId="0" xfId="0" applyFont="1"/>
    <xf numFmtId="164" fontId="6" fillId="0" borderId="1" xfId="0" applyNumberFormat="1" applyFont="1" applyBorder="1"/>
    <xf numFmtId="10" fontId="7" fillId="0" borderId="1" xfId="0" applyNumberFormat="1" applyFont="1" applyBorder="1" applyAlignment="1">
      <alignment horizontal="center"/>
    </xf>
    <xf numFmtId="164" fontId="6" fillId="0" borderId="2" xfId="0" applyNumberFormat="1" applyFont="1" applyBorder="1"/>
    <xf numFmtId="164" fontId="6" fillId="0" borderId="7" xfId="0" applyNumberFormat="1" applyFont="1" applyBorder="1"/>
    <xf numFmtId="164" fontId="6" fillId="2" borderId="2" xfId="0" applyNumberFormat="1" applyFont="1" applyFill="1" applyBorder="1"/>
    <xf numFmtId="164" fontId="6" fillId="0" borderId="3" xfId="0" applyNumberFormat="1" applyFont="1" applyBorder="1"/>
    <xf numFmtId="164" fontId="6" fillId="2" borderId="3" xfId="0" applyNumberFormat="1" applyFont="1" applyFill="1" applyBorder="1"/>
    <xf numFmtId="0" fontId="9" fillId="0" borderId="1" xfId="0" applyFont="1" applyBorder="1" applyAlignment="1">
      <alignment horizontal="centerContinuous"/>
    </xf>
    <xf numFmtId="0" fontId="7" fillId="2" borderId="7" xfId="0" applyFont="1" applyFill="1" applyBorder="1" applyAlignment="1">
      <alignment horizontal="center"/>
    </xf>
    <xf numFmtId="0" fontId="7" fillId="2" borderId="8" xfId="0" applyFont="1" applyFill="1" applyBorder="1" applyAlignment="1">
      <alignment horizontal="center"/>
    </xf>
    <xf numFmtId="164" fontId="6" fillId="0" borderId="0" xfId="0" applyNumberFormat="1" applyFont="1"/>
    <xf numFmtId="164" fontId="10" fillId="0" borderId="1" xfId="0" applyNumberFormat="1" applyFont="1" applyBorder="1"/>
    <xf numFmtId="0" fontId="7" fillId="0" borderId="0" xfId="0" applyFont="1" applyAlignment="1">
      <alignment horizontal="right"/>
    </xf>
    <xf numFmtId="164" fontId="0" fillId="2" borderId="0" xfId="0" applyNumberFormat="1" applyFill="1"/>
    <xf numFmtId="164" fontId="6" fillId="2" borderId="1" xfId="0" applyNumberFormat="1" applyFont="1" applyFill="1" applyBorder="1"/>
    <xf numFmtId="0" fontId="8" fillId="0" borderId="3" xfId="0" applyFont="1" applyBorder="1"/>
    <xf numFmtId="0" fontId="12" fillId="0" borderId="1" xfId="0" applyFont="1" applyBorder="1"/>
    <xf numFmtId="0" fontId="9" fillId="0" borderId="0" xfId="0" applyFont="1"/>
    <xf numFmtId="0" fontId="13" fillId="0" borderId="0" xfId="0" applyFont="1"/>
    <xf numFmtId="0" fontId="8" fillId="0" borderId="1" xfId="0" applyFont="1" applyBorder="1"/>
    <xf numFmtId="164" fontId="7" fillId="0" borderId="12" xfId="0" applyNumberFormat="1" applyFont="1" applyBorder="1"/>
    <xf numFmtId="0" fontId="12" fillId="4" borderId="1" xfId="0" applyFont="1" applyFill="1" applyBorder="1"/>
    <xf numFmtId="164" fontId="0" fillId="5" borderId="15" xfId="0" applyNumberFormat="1" applyFill="1" applyBorder="1"/>
    <xf numFmtId="164" fontId="0" fillId="5" borderId="16" xfId="0" applyNumberFormat="1" applyFill="1" applyBorder="1"/>
    <xf numFmtId="0" fontId="0" fillId="0" borderId="12" xfId="0" applyBorder="1"/>
    <xf numFmtId="0" fontId="12" fillId="3" borderId="1" xfId="0" applyFont="1" applyFill="1" applyBorder="1"/>
    <xf numFmtId="0" fontId="0" fillId="3" borderId="1" xfId="0" applyFill="1" applyBorder="1"/>
    <xf numFmtId="164" fontId="6" fillId="3" borderId="1" xfId="0" applyNumberFormat="1" applyFont="1" applyFill="1" applyBorder="1"/>
    <xf numFmtId="0" fontId="12" fillId="3" borderId="1" xfId="0" applyFont="1" applyFill="1" applyBorder="1" applyAlignment="1">
      <alignment horizontal="center"/>
    </xf>
    <xf numFmtId="164" fontId="6" fillId="7" borderId="7" xfId="0" applyNumberFormat="1" applyFont="1" applyFill="1" applyBorder="1"/>
    <xf numFmtId="164" fontId="6" fillId="2" borderId="8" xfId="0" applyNumberFormat="1" applyFont="1" applyFill="1" applyBorder="1"/>
    <xf numFmtId="164" fontId="0" fillId="3" borderId="1" xfId="0" applyNumberFormat="1" applyFill="1" applyBorder="1"/>
    <xf numFmtId="0" fontId="7" fillId="0" borderId="12" xfId="0" applyFont="1" applyBorder="1"/>
    <xf numFmtId="164" fontId="7" fillId="0" borderId="10" xfId="0" applyNumberFormat="1" applyFont="1" applyBorder="1"/>
    <xf numFmtId="164" fontId="7" fillId="0" borderId="9" xfId="0" applyNumberFormat="1" applyFont="1" applyBorder="1"/>
    <xf numFmtId="164" fontId="12" fillId="3" borderId="1" xfId="0" applyNumberFormat="1" applyFont="1" applyFill="1" applyBorder="1"/>
    <xf numFmtId="0" fontId="0" fillId="0" borderId="21" xfId="0" applyBorder="1"/>
    <xf numFmtId="0" fontId="12" fillId="3" borderId="0" xfId="0" applyFont="1" applyFill="1"/>
    <xf numFmtId="0" fontId="0" fillId="3" borderId="0" xfId="0" applyFill="1"/>
    <xf numFmtId="164" fontId="0" fillId="5" borderId="8" xfId="0" applyNumberFormat="1" applyFill="1" applyBorder="1"/>
    <xf numFmtId="0" fontId="0" fillId="2" borderId="8" xfId="0" applyFill="1" applyBorder="1"/>
    <xf numFmtId="0" fontId="14" fillId="0" borderId="0" xfId="0" applyFont="1"/>
    <xf numFmtId="0" fontId="12" fillId="0" borderId="0" xfId="0" applyFont="1"/>
    <xf numFmtId="0" fontId="12" fillId="9" borderId="1" xfId="0" applyFont="1" applyFill="1" applyBorder="1"/>
    <xf numFmtId="0" fontId="0" fillId="9" borderId="12" xfId="0" applyFill="1" applyBorder="1"/>
    <xf numFmtId="0" fontId="7" fillId="9" borderId="1" xfId="0" applyFont="1" applyFill="1" applyBorder="1"/>
    <xf numFmtId="164" fontId="7" fillId="9" borderId="1" xfId="0" applyNumberFormat="1" applyFont="1" applyFill="1" applyBorder="1"/>
    <xf numFmtId="0" fontId="0" fillId="9" borderId="5" xfId="0" applyFill="1" applyBorder="1"/>
    <xf numFmtId="0" fontId="8" fillId="9" borderId="2" xfId="0" applyFont="1" applyFill="1" applyBorder="1"/>
    <xf numFmtId="0" fontId="0" fillId="9" borderId="1" xfId="0" applyFill="1" applyBorder="1"/>
    <xf numFmtId="0" fontId="8" fillId="9" borderId="3" xfId="0" applyFont="1" applyFill="1" applyBorder="1"/>
    <xf numFmtId="0" fontId="0" fillId="9" borderId="0" xfId="0" applyFill="1"/>
    <xf numFmtId="0" fontId="13" fillId="9" borderId="1" xfId="0" applyFont="1" applyFill="1" applyBorder="1"/>
    <xf numFmtId="0" fontId="8" fillId="9" borderId="20" xfId="0" applyFont="1" applyFill="1" applyBorder="1"/>
    <xf numFmtId="0" fontId="0" fillId="9" borderId="21" xfId="0" applyFill="1" applyBorder="1"/>
    <xf numFmtId="0" fontId="0" fillId="2" borderId="15" xfId="0" applyFill="1" applyBorder="1"/>
    <xf numFmtId="0" fontId="0" fillId="0" borderId="13" xfId="0" applyBorder="1"/>
    <xf numFmtId="0" fontId="12" fillId="9" borderId="1" xfId="0" applyFont="1" applyFill="1" applyBorder="1" applyAlignment="1">
      <alignment horizontal="right"/>
    </xf>
    <xf numFmtId="0" fontId="7" fillId="11" borderId="7" xfId="0" applyFont="1" applyFill="1" applyBorder="1" applyAlignment="1">
      <alignment horizontal="center"/>
    </xf>
    <xf numFmtId="164" fontId="8" fillId="12" borderId="0" xfId="0" applyNumberFormat="1" applyFont="1" applyFill="1"/>
    <xf numFmtId="164" fontId="8" fillId="12" borderId="11" xfId="0" applyNumberFormat="1" applyFont="1" applyFill="1" applyBorder="1"/>
    <xf numFmtId="0" fontId="7" fillId="9" borderId="0" xfId="0" applyFont="1" applyFill="1"/>
    <xf numFmtId="0" fontId="7" fillId="9" borderId="1" xfId="0" quotePrefix="1" applyFont="1" applyFill="1" applyBorder="1"/>
    <xf numFmtId="10" fontId="6" fillId="0" borderId="23" xfId="0" applyNumberFormat="1" applyFont="1" applyBorder="1" applyAlignment="1">
      <alignment horizontal="left"/>
    </xf>
    <xf numFmtId="0" fontId="0" fillId="7" borderId="16" xfId="0" applyFill="1" applyBorder="1"/>
    <xf numFmtId="0" fontId="6" fillId="0" borderId="27" xfId="0" applyFont="1" applyBorder="1"/>
    <xf numFmtId="0" fontId="8" fillId="9" borderId="22" xfId="0" applyFont="1" applyFill="1" applyBorder="1"/>
    <xf numFmtId="0" fontId="0" fillId="9" borderId="23" xfId="0" applyFill="1" applyBorder="1"/>
    <xf numFmtId="0" fontId="0" fillId="0" borderId="23" xfId="0" applyBorder="1"/>
    <xf numFmtId="164" fontId="0" fillId="0" borderId="23" xfId="0" applyNumberFormat="1" applyBorder="1"/>
    <xf numFmtId="164" fontId="0" fillId="0" borderId="21" xfId="0" applyNumberFormat="1" applyBorder="1"/>
    <xf numFmtId="164" fontId="6" fillId="0" borderId="8" xfId="0" applyNumberFormat="1" applyFont="1" applyBorder="1"/>
    <xf numFmtId="0" fontId="0" fillId="3" borderId="3" xfId="0" applyFill="1" applyBorder="1"/>
    <xf numFmtId="0" fontId="0" fillId="3" borderId="5" xfId="0" applyFill="1" applyBorder="1"/>
    <xf numFmtId="164" fontId="13" fillId="3" borderId="8" xfId="0" applyNumberFormat="1" applyFont="1" applyFill="1" applyBorder="1"/>
    <xf numFmtId="0" fontId="16" fillId="0" borderId="0" xfId="0" applyFont="1"/>
    <xf numFmtId="164" fontId="6" fillId="0" borderId="12" xfId="0" applyNumberFormat="1" applyFont="1" applyBorder="1"/>
    <xf numFmtId="164" fontId="6" fillId="0" borderId="10" xfId="0" applyNumberFormat="1" applyFont="1" applyBorder="1"/>
    <xf numFmtId="164" fontId="0" fillId="5" borderId="6" xfId="0" applyNumberFormat="1" applyFill="1" applyBorder="1"/>
    <xf numFmtId="164" fontId="0" fillId="5" borderId="30" xfId="0" applyNumberFormat="1" applyFill="1" applyBorder="1"/>
    <xf numFmtId="164" fontId="0" fillId="3" borderId="31" xfId="0" applyNumberFormat="1" applyFill="1" applyBorder="1"/>
    <xf numFmtId="164" fontId="9" fillId="3" borderId="32" xfId="0" applyNumberFormat="1" applyFont="1" applyFill="1" applyBorder="1"/>
    <xf numFmtId="164" fontId="6" fillId="3" borderId="32" xfId="0" applyNumberFormat="1" applyFont="1" applyFill="1" applyBorder="1"/>
    <xf numFmtId="164" fontId="6" fillId="3" borderId="25" xfId="0" applyNumberFormat="1" applyFont="1" applyFill="1" applyBorder="1"/>
    <xf numFmtId="164" fontId="6" fillId="7" borderId="3" xfId="0" applyNumberFormat="1" applyFont="1" applyFill="1" applyBorder="1"/>
    <xf numFmtId="164" fontId="6" fillId="3" borderId="31" xfId="0" applyNumberFormat="1" applyFont="1" applyFill="1" applyBorder="1"/>
    <xf numFmtId="0" fontId="0" fillId="2" borderId="7" xfId="0" applyFill="1" applyBorder="1"/>
    <xf numFmtId="0" fontId="0" fillId="7" borderId="34" xfId="0" applyFill="1" applyBorder="1"/>
    <xf numFmtId="10" fontId="18" fillId="0" borderId="0" xfId="0" applyNumberFormat="1" applyFont="1" applyAlignment="1">
      <alignment horizontal="right"/>
    </xf>
    <xf numFmtId="6" fontId="0" fillId="0" borderId="8" xfId="0" applyNumberFormat="1" applyBorder="1"/>
    <xf numFmtId="6" fontId="9" fillId="0" borderId="8" xfId="0" applyNumberFormat="1" applyFont="1" applyBorder="1"/>
    <xf numFmtId="0" fontId="13" fillId="0" borderId="26" xfId="0" applyFont="1" applyBorder="1"/>
    <xf numFmtId="0" fontId="0" fillId="0" borderId="26" xfId="0" applyBorder="1"/>
    <xf numFmtId="0" fontId="9" fillId="0" borderId="26" xfId="0" applyFont="1" applyBorder="1" applyAlignment="1">
      <alignment horizontal="right"/>
    </xf>
    <xf numFmtId="164" fontId="0" fillId="13" borderId="10" xfId="0" applyNumberFormat="1" applyFill="1" applyBorder="1"/>
    <xf numFmtId="164" fontId="0" fillId="13" borderId="12" xfId="0" applyNumberFormat="1" applyFill="1" applyBorder="1"/>
    <xf numFmtId="164" fontId="0" fillId="13" borderId="1" xfId="0" applyNumberFormat="1" applyFill="1" applyBorder="1"/>
    <xf numFmtId="6" fontId="0" fillId="13" borderId="12" xfId="0" applyNumberFormat="1" applyFill="1" applyBorder="1"/>
    <xf numFmtId="6" fontId="9" fillId="13" borderId="12" xfId="0" applyNumberFormat="1" applyFont="1" applyFill="1" applyBorder="1"/>
    <xf numFmtId="10" fontId="12" fillId="4" borderId="1" xfId="0" applyNumberFormat="1" applyFont="1" applyFill="1" applyBorder="1"/>
    <xf numFmtId="164" fontId="7" fillId="9" borderId="0" xfId="0" applyNumberFormat="1" applyFont="1" applyFill="1"/>
    <xf numFmtId="0" fontId="7" fillId="9" borderId="0" xfId="0" applyFont="1" applyFill="1" applyAlignment="1">
      <alignment horizontal="center"/>
    </xf>
    <xf numFmtId="0" fontId="12" fillId="9" borderId="0" xfId="0" applyFont="1" applyFill="1" applyAlignment="1">
      <alignment horizontal="right"/>
    </xf>
    <xf numFmtId="0" fontId="7" fillId="0" borderId="4" xfId="0" applyFont="1" applyBorder="1"/>
    <xf numFmtId="0" fontId="7" fillId="0" borderId="5" xfId="0" applyFont="1" applyBorder="1"/>
    <xf numFmtId="164" fontId="7" fillId="0" borderId="35" xfId="0" applyNumberFormat="1" applyFont="1" applyBorder="1"/>
    <xf numFmtId="0" fontId="7" fillId="9" borderId="5" xfId="0" applyFont="1" applyFill="1" applyBorder="1" applyAlignment="1">
      <alignment horizontal="right"/>
    </xf>
    <xf numFmtId="164" fontId="7" fillId="9" borderId="5" xfId="0" applyNumberFormat="1" applyFont="1" applyFill="1" applyBorder="1"/>
    <xf numFmtId="0" fontId="19" fillId="9" borderId="35" xfId="0" applyFont="1" applyFill="1" applyBorder="1" applyAlignment="1">
      <alignment horizontal="right"/>
    </xf>
    <xf numFmtId="0" fontId="7" fillId="9" borderId="0" xfId="0" applyFont="1" applyFill="1" applyAlignment="1">
      <alignment horizontal="right"/>
    </xf>
    <xf numFmtId="0" fontId="19" fillId="9" borderId="11" xfId="0" applyFont="1" applyFill="1" applyBorder="1" applyAlignment="1">
      <alignment horizontal="right"/>
    </xf>
    <xf numFmtId="166" fontId="7" fillId="0" borderId="13" xfId="0" applyNumberFormat="1" applyFont="1" applyBorder="1"/>
    <xf numFmtId="164" fontId="6" fillId="15" borderId="8" xfId="0" applyNumberFormat="1" applyFont="1" applyFill="1" applyBorder="1"/>
    <xf numFmtId="164" fontId="6" fillId="15" borderId="2" xfId="0" applyNumberFormat="1" applyFont="1" applyFill="1" applyBorder="1"/>
    <xf numFmtId="164" fontId="6" fillId="7" borderId="1" xfId="0" applyNumberFormat="1" applyFont="1" applyFill="1" applyBorder="1"/>
    <xf numFmtId="164" fontId="6" fillId="7" borderId="2" xfId="0" applyNumberFormat="1" applyFont="1" applyFill="1" applyBorder="1"/>
    <xf numFmtId="0" fontId="9" fillId="0" borderId="0" xfId="0" applyFont="1" applyAlignment="1">
      <alignment horizontal="right"/>
    </xf>
    <xf numFmtId="0" fontId="7" fillId="0" borderId="21" xfId="0" applyFont="1" applyBorder="1" applyAlignment="1">
      <alignment horizontal="right"/>
    </xf>
    <xf numFmtId="164" fontId="13" fillId="0" borderId="21" xfId="0" applyNumberFormat="1" applyFont="1" applyBorder="1"/>
    <xf numFmtId="14" fontId="15" fillId="0" borderId="0" xfId="0" applyNumberFormat="1" applyFont="1" applyAlignment="1">
      <alignment horizontal="center"/>
    </xf>
    <xf numFmtId="0" fontId="0" fillId="0" borderId="0" xfId="0" applyAlignment="1">
      <alignment horizontal="left" wrapText="1"/>
    </xf>
    <xf numFmtId="0" fontId="8" fillId="16" borderId="0" xfId="0" applyFont="1" applyFill="1"/>
    <xf numFmtId="6" fontId="13" fillId="0" borderId="8" xfId="0" applyNumberFormat="1" applyFont="1" applyBorder="1"/>
    <xf numFmtId="0" fontId="9" fillId="0" borderId="0" xfId="3" applyFont="1"/>
    <xf numFmtId="0" fontId="13" fillId="0" borderId="0" xfId="3"/>
    <xf numFmtId="0" fontId="9" fillId="0" borderId="0" xfId="3" applyFont="1" applyAlignment="1">
      <alignment horizontal="right"/>
    </xf>
    <xf numFmtId="164" fontId="6" fillId="2" borderId="0" xfId="0" applyNumberFormat="1" applyFont="1" applyFill="1"/>
    <xf numFmtId="164" fontId="6" fillId="2" borderId="4" xfId="0" applyNumberFormat="1" applyFont="1" applyFill="1" applyBorder="1"/>
    <xf numFmtId="164" fontId="6" fillId="2" borderId="5" xfId="0" applyNumberFormat="1" applyFont="1" applyFill="1" applyBorder="1"/>
    <xf numFmtId="164" fontId="6" fillId="2" borderId="35" xfId="0" applyNumberFormat="1" applyFont="1" applyFill="1" applyBorder="1"/>
    <xf numFmtId="0" fontId="0" fillId="7" borderId="11" xfId="0" applyFill="1" applyBorder="1"/>
    <xf numFmtId="164" fontId="6" fillId="2" borderId="11" xfId="0" applyNumberFormat="1" applyFont="1" applyFill="1" applyBorder="1"/>
    <xf numFmtId="164" fontId="6" fillId="2" borderId="9" xfId="0" applyNumberFormat="1" applyFont="1" applyFill="1" applyBorder="1"/>
    <xf numFmtId="164" fontId="6" fillId="7" borderId="0" xfId="0" applyNumberFormat="1" applyFont="1" applyFill="1"/>
    <xf numFmtId="164" fontId="6" fillId="7" borderId="9" xfId="0" applyNumberFormat="1" applyFont="1" applyFill="1" applyBorder="1"/>
    <xf numFmtId="164" fontId="6" fillId="7" borderId="11" xfId="0" applyNumberFormat="1" applyFont="1" applyFill="1" applyBorder="1"/>
    <xf numFmtId="164" fontId="0" fillId="2" borderId="11" xfId="0" applyNumberFormat="1" applyFill="1" applyBorder="1"/>
    <xf numFmtId="164" fontId="6" fillId="7" borderId="4" xfId="0" applyNumberFormat="1" applyFont="1" applyFill="1" applyBorder="1"/>
    <xf numFmtId="164" fontId="6" fillId="7" borderId="5" xfId="0" applyNumberFormat="1" applyFont="1" applyFill="1" applyBorder="1"/>
    <xf numFmtId="164" fontId="6" fillId="7" borderId="35" xfId="0" applyNumberFormat="1" applyFont="1" applyFill="1" applyBorder="1"/>
    <xf numFmtId="6" fontId="0" fillId="13" borderId="8" xfId="0" applyNumberFormat="1" applyFill="1" applyBorder="1"/>
    <xf numFmtId="6" fontId="9" fillId="13" borderId="8" xfId="0" applyNumberFormat="1" applyFont="1" applyFill="1" applyBorder="1"/>
    <xf numFmtId="0" fontId="7" fillId="5" borderId="37" xfId="0" applyFont="1" applyFill="1" applyBorder="1" applyAlignment="1">
      <alignment horizontal="center" wrapText="1"/>
    </xf>
    <xf numFmtId="0" fontId="7" fillId="5" borderId="28" xfId="0" applyFont="1" applyFill="1" applyBorder="1" applyAlignment="1">
      <alignment horizontal="center"/>
    </xf>
    <xf numFmtId="0" fontId="6" fillId="11" borderId="8" xfId="0" applyFont="1" applyFill="1" applyBorder="1" applyAlignment="1">
      <alignment horizontal="center" wrapText="1"/>
    </xf>
    <xf numFmtId="0" fontId="7" fillId="0" borderId="8" xfId="0" applyFont="1" applyBorder="1" applyAlignment="1">
      <alignment horizontal="center"/>
    </xf>
    <xf numFmtId="0" fontId="7" fillId="0" borderId="8" xfId="0" applyFont="1" applyBorder="1" applyAlignment="1">
      <alignment horizontal="center" wrapText="1"/>
    </xf>
    <xf numFmtId="0" fontId="0" fillId="0" borderId="18" xfId="0" applyBorder="1"/>
    <xf numFmtId="10" fontId="6" fillId="0" borderId="0" xfId="0" applyNumberFormat="1" applyFont="1" applyAlignment="1">
      <alignment horizontal="left"/>
    </xf>
    <xf numFmtId="164" fontId="6" fillId="7" borderId="38" xfId="0" applyNumberFormat="1" applyFont="1" applyFill="1" applyBorder="1"/>
    <xf numFmtId="164" fontId="6" fillId="3" borderId="8" xfId="0" applyNumberFormat="1" applyFont="1" applyFill="1" applyBorder="1"/>
    <xf numFmtId="0" fontId="13" fillId="0" borderId="26" xfId="0" applyFont="1" applyBorder="1" applyAlignment="1">
      <alignment horizontal="center"/>
    </xf>
    <xf numFmtId="164" fontId="6" fillId="3" borderId="26" xfId="0" applyNumberFormat="1" applyFont="1" applyFill="1" applyBorder="1"/>
    <xf numFmtId="164" fontId="13" fillId="3" borderId="16" xfId="0" applyNumberFormat="1" applyFont="1" applyFill="1" applyBorder="1"/>
    <xf numFmtId="164" fontId="0" fillId="3" borderId="40" xfId="0" applyNumberFormat="1" applyFill="1" applyBorder="1"/>
    <xf numFmtId="164" fontId="9" fillId="3" borderId="41" xfId="0" applyNumberFormat="1" applyFont="1" applyFill="1" applyBorder="1"/>
    <xf numFmtId="164" fontId="6" fillId="3" borderId="6" xfId="0" applyNumberFormat="1" applyFont="1" applyFill="1" applyBorder="1"/>
    <xf numFmtId="0" fontId="22" fillId="0" borderId="0" xfId="0" applyFont="1" applyAlignment="1">
      <alignment wrapText="1"/>
    </xf>
    <xf numFmtId="0" fontId="8" fillId="0" borderId="21" xfId="0" applyFont="1" applyBorder="1" applyAlignment="1">
      <alignment horizontal="right"/>
    </xf>
    <xf numFmtId="14" fontId="6" fillId="0" borderId="0" xfId="0" applyNumberFormat="1" applyFont="1" applyAlignment="1">
      <alignment horizontal="left"/>
    </xf>
    <xf numFmtId="0" fontId="13" fillId="0" borderId="23" xfId="0" applyFont="1" applyBorder="1"/>
    <xf numFmtId="0" fontId="7" fillId="0" borderId="26" xfId="0" applyFont="1" applyBorder="1"/>
    <xf numFmtId="0" fontId="7" fillId="0" borderId="12" xfId="0" applyFont="1" applyBorder="1" applyAlignment="1">
      <alignment horizontal="center"/>
    </xf>
    <xf numFmtId="0" fontId="12" fillId="0" borderId="12" xfId="0" applyFont="1" applyBorder="1" applyAlignment="1">
      <alignment horizontal="right"/>
    </xf>
    <xf numFmtId="164" fontId="6" fillId="0" borderId="26" xfId="0" applyNumberFormat="1" applyFont="1" applyBorder="1"/>
    <xf numFmtId="164" fontId="6" fillId="2" borderId="26" xfId="0" applyNumberFormat="1" applyFont="1" applyFill="1" applyBorder="1"/>
    <xf numFmtId="0" fontId="16" fillId="7" borderId="0" xfId="0" applyFont="1" applyFill="1"/>
    <xf numFmtId="0" fontId="9" fillId="7" borderId="0" xfId="0" applyFont="1" applyFill="1" applyAlignment="1">
      <alignment horizontal="center"/>
    </xf>
    <xf numFmtId="0" fontId="9" fillId="7" borderId="0" xfId="0" applyFont="1" applyFill="1"/>
    <xf numFmtId="0" fontId="0" fillId="7" borderId="0" xfId="0" applyFill="1" applyAlignment="1">
      <alignment horizontal="center"/>
    </xf>
    <xf numFmtId="164" fontId="0" fillId="2" borderId="4" xfId="0" applyNumberFormat="1" applyFill="1" applyBorder="1"/>
    <xf numFmtId="164" fontId="0" fillId="2" borderId="5" xfId="0" applyNumberFormat="1" applyFill="1" applyBorder="1"/>
    <xf numFmtId="164" fontId="0" fillId="2" borderId="35" xfId="0" applyNumberFormat="1" applyFill="1" applyBorder="1"/>
    <xf numFmtId="164" fontId="0" fillId="2" borderId="2" xfId="0" applyNumberFormat="1" applyFill="1" applyBorder="1"/>
    <xf numFmtId="164" fontId="0" fillId="2" borderId="1" xfId="0" applyNumberFormat="1" applyFill="1" applyBorder="1"/>
    <xf numFmtId="164" fontId="0" fillId="2" borderId="9" xfId="0" applyNumberFormat="1" applyFill="1" applyBorder="1"/>
    <xf numFmtId="0" fontId="13" fillId="3" borderId="0" xfId="0" applyFont="1" applyFill="1"/>
    <xf numFmtId="164" fontId="0" fillId="3" borderId="0" xfId="0" applyNumberFormat="1" applyFill="1" applyAlignment="1">
      <alignment horizontal="right"/>
    </xf>
    <xf numFmtId="164" fontId="13" fillId="3" borderId="0" xfId="0" applyNumberFormat="1" applyFont="1" applyFill="1" applyAlignment="1">
      <alignment horizontal="right"/>
    </xf>
    <xf numFmtId="0" fontId="7" fillId="4" borderId="1" xfId="0" applyFont="1" applyFill="1" applyBorder="1"/>
    <xf numFmtId="42" fontId="7" fillId="7" borderId="13" xfId="4" applyNumberFormat="1" applyFont="1" applyFill="1" applyBorder="1"/>
    <xf numFmtId="42" fontId="7" fillId="7" borderId="13" xfId="2" applyNumberFormat="1" applyFont="1" applyFill="1" applyBorder="1"/>
    <xf numFmtId="0" fontId="12" fillId="0" borderId="12" xfId="0" applyFont="1" applyBorder="1" applyAlignment="1">
      <alignment horizontal="left"/>
    </xf>
    <xf numFmtId="0" fontId="13" fillId="0" borderId="0" xfId="0" applyFont="1" applyAlignment="1">
      <alignment horizontal="center"/>
    </xf>
    <xf numFmtId="0" fontId="22" fillId="0" borderId="0" xfId="0" applyFont="1"/>
    <xf numFmtId="0" fontId="23" fillId="0" borderId="0" xfId="0" applyFont="1"/>
    <xf numFmtId="10" fontId="0" fillId="0" borderId="0" xfId="1" applyNumberFormat="1" applyFont="1" applyFill="1"/>
    <xf numFmtId="0" fontId="15" fillId="0" borderId="0" xfId="0" applyFont="1" applyAlignment="1">
      <alignment horizontal="center"/>
    </xf>
    <xf numFmtId="0" fontId="9" fillId="0" borderId="0" xfId="0" applyFont="1" applyAlignment="1">
      <alignment horizontal="center"/>
    </xf>
    <xf numFmtId="6" fontId="0" fillId="0" borderId="7" xfId="0" applyNumberFormat="1" applyBorder="1"/>
    <xf numFmtId="6" fontId="0" fillId="13" borderId="1" xfId="0" applyNumberFormat="1" applyFill="1" applyBorder="1"/>
    <xf numFmtId="6" fontId="0" fillId="13" borderId="7" xfId="0" applyNumberFormat="1" applyFill="1" applyBorder="1"/>
    <xf numFmtId="0" fontId="13" fillId="0" borderId="2" xfId="0" applyFont="1" applyBorder="1"/>
    <xf numFmtId="0" fontId="9" fillId="0" borderId="4" xfId="0" applyFont="1" applyBorder="1" applyAlignment="1">
      <alignment horizontal="right"/>
    </xf>
    <xf numFmtId="6" fontId="9" fillId="0" borderId="6" xfId="0" applyNumberFormat="1" applyFont="1" applyBorder="1"/>
    <xf numFmtId="6" fontId="9" fillId="13" borderId="5" xfId="0" applyNumberFormat="1" applyFont="1" applyFill="1" applyBorder="1"/>
    <xf numFmtId="6" fontId="9" fillId="13" borderId="6" xfId="0" applyNumberFormat="1" applyFont="1" applyFill="1" applyBorder="1"/>
    <xf numFmtId="167" fontId="0" fillId="7" borderId="13" xfId="1" applyNumberFormat="1" applyFont="1" applyFill="1" applyBorder="1"/>
    <xf numFmtId="164" fontId="6" fillId="7" borderId="33" xfId="0" applyNumberFormat="1" applyFont="1" applyFill="1" applyBorder="1"/>
    <xf numFmtId="0" fontId="9" fillId="20" borderId="26" xfId="0" applyFont="1" applyFill="1" applyBorder="1" applyAlignment="1">
      <alignment horizontal="right"/>
    </xf>
    <xf numFmtId="0" fontId="9" fillId="20" borderId="8" xfId="0" applyFont="1" applyFill="1" applyBorder="1"/>
    <xf numFmtId="0" fontId="9" fillId="20" borderId="4" xfId="0" applyFont="1" applyFill="1" applyBorder="1"/>
    <xf numFmtId="0" fontId="13" fillId="0" borderId="26" xfId="0" applyFont="1" applyBorder="1" applyAlignment="1">
      <alignment horizontal="right"/>
    </xf>
    <xf numFmtId="0" fontId="9" fillId="21" borderId="26" xfId="0" applyFont="1" applyFill="1" applyBorder="1"/>
    <xf numFmtId="0" fontId="9" fillId="21" borderId="8" xfId="0" applyFont="1" applyFill="1" applyBorder="1"/>
    <xf numFmtId="6" fontId="13" fillId="13" borderId="12" xfId="0" applyNumberFormat="1" applyFont="1" applyFill="1" applyBorder="1"/>
    <xf numFmtId="6" fontId="13" fillId="13" borderId="8" xfId="0" applyNumberFormat="1" applyFont="1" applyFill="1" applyBorder="1"/>
    <xf numFmtId="165" fontId="13" fillId="8" borderId="13" xfId="0" applyNumberFormat="1" applyFont="1" applyFill="1" applyBorder="1" applyAlignment="1" applyProtection="1">
      <alignment horizontal="center"/>
      <protection locked="0"/>
    </xf>
    <xf numFmtId="165" fontId="0" fillId="8" borderId="13" xfId="0" applyNumberFormat="1" applyFill="1" applyBorder="1" applyAlignment="1" applyProtection="1">
      <alignment horizontal="center"/>
      <protection locked="0"/>
    </xf>
    <xf numFmtId="0" fontId="0" fillId="8" borderId="0" xfId="0" applyFill="1" applyAlignment="1" applyProtection="1">
      <alignment horizontal="center"/>
      <protection locked="0"/>
    </xf>
    <xf numFmtId="167" fontId="0" fillId="8" borderId="0" xfId="1" applyNumberFormat="1" applyFont="1" applyFill="1" applyProtection="1">
      <protection locked="0"/>
    </xf>
    <xf numFmtId="167" fontId="0" fillId="7" borderId="0" xfId="1" applyNumberFormat="1" applyFont="1" applyFill="1" applyProtection="1">
      <protection locked="0"/>
    </xf>
    <xf numFmtId="164" fontId="6" fillId="3" borderId="29" xfId="0" applyNumberFormat="1" applyFont="1" applyFill="1" applyBorder="1"/>
    <xf numFmtId="164" fontId="6" fillId="3" borderId="30" xfId="0" applyNumberFormat="1" applyFont="1" applyFill="1" applyBorder="1"/>
    <xf numFmtId="164" fontId="6" fillId="3" borderId="7" xfId="0" applyNumberFormat="1" applyFont="1" applyFill="1" applyBorder="1"/>
    <xf numFmtId="164" fontId="6" fillId="3" borderId="34" xfId="0" applyNumberFormat="1" applyFont="1" applyFill="1" applyBorder="1"/>
    <xf numFmtId="164" fontId="6" fillId="3" borderId="2" xfId="0" applyNumberFormat="1" applyFont="1" applyFill="1" applyBorder="1"/>
    <xf numFmtId="164" fontId="6" fillId="3" borderId="24" xfId="0" applyNumberFormat="1" applyFont="1" applyFill="1" applyBorder="1"/>
    <xf numFmtId="164" fontId="6" fillId="3" borderId="14" xfId="0" applyNumberFormat="1" applyFont="1" applyFill="1" applyBorder="1"/>
    <xf numFmtId="0" fontId="15" fillId="13" borderId="8" xfId="0" applyFont="1" applyFill="1" applyBorder="1" applyAlignment="1">
      <alignment horizontal="center" wrapText="1"/>
    </xf>
    <xf numFmtId="0" fontId="15" fillId="0" borderId="8" xfId="0" applyFont="1" applyBorder="1" applyAlignment="1">
      <alignment horizontal="center" wrapText="1"/>
    </xf>
    <xf numFmtId="0" fontId="17" fillId="0" borderId="0" xfId="0" applyFont="1" applyAlignment="1">
      <alignment horizontal="center" wrapText="1"/>
    </xf>
    <xf numFmtId="0" fontId="9" fillId="0" borderId="8" xfId="0" applyFont="1" applyBorder="1" applyAlignment="1">
      <alignment horizontal="center"/>
    </xf>
    <xf numFmtId="0" fontId="9" fillId="0" borderId="8" xfId="0" applyFont="1" applyBorder="1"/>
    <xf numFmtId="0" fontId="13" fillId="0" borderId="8" xfId="0" applyFont="1" applyBorder="1"/>
    <xf numFmtId="14" fontId="0" fillId="0" borderId="0" xfId="0" applyNumberFormat="1" applyAlignment="1">
      <alignment horizontal="center"/>
    </xf>
    <xf numFmtId="168" fontId="13" fillId="0" borderId="0" xfId="2" applyNumberFormat="1" applyFont="1" applyFill="1" applyAlignment="1">
      <alignment horizontal="center"/>
    </xf>
    <xf numFmtId="0" fontId="7" fillId="5" borderId="24" xfId="0" applyFont="1" applyFill="1" applyBorder="1" applyAlignment="1">
      <alignment horizontal="center" wrapText="1"/>
    </xf>
    <xf numFmtId="0" fontId="7" fillId="5" borderId="14" xfId="0" applyFont="1" applyFill="1" applyBorder="1" applyAlignment="1">
      <alignment horizontal="center"/>
    </xf>
    <xf numFmtId="164" fontId="13" fillId="0" borderId="12" xfId="0" applyNumberFormat="1" applyFont="1" applyBorder="1"/>
    <xf numFmtId="164" fontId="6" fillId="2" borderId="10" xfId="0" applyNumberFormat="1" applyFont="1" applyFill="1" applyBorder="1"/>
    <xf numFmtId="0" fontId="12" fillId="3" borderId="4" xfId="0" applyFont="1" applyFill="1" applyBorder="1"/>
    <xf numFmtId="164" fontId="12" fillId="4" borderId="8" xfId="0" applyNumberFormat="1" applyFont="1" applyFill="1" applyBorder="1"/>
    <xf numFmtId="10" fontId="7" fillId="4" borderId="8" xfId="0" applyNumberFormat="1" applyFont="1" applyFill="1" applyBorder="1"/>
    <xf numFmtId="164" fontId="12" fillId="4" borderId="8" xfId="0" applyNumberFormat="1" applyFont="1" applyFill="1" applyBorder="1" applyAlignment="1">
      <alignment horizontal="center"/>
    </xf>
    <xf numFmtId="44" fontId="13" fillId="0" borderId="0" xfId="6" applyFont="1" applyFill="1" applyAlignment="1">
      <alignment horizontal="center"/>
    </xf>
    <xf numFmtId="0" fontId="26" fillId="0" borderId="0" xfId="0" applyFont="1"/>
    <xf numFmtId="0" fontId="27" fillId="0" borderId="0" xfId="0" applyFont="1"/>
    <xf numFmtId="0" fontId="28" fillId="13" borderId="8" xfId="0" applyFont="1" applyFill="1" applyBorder="1" applyAlignment="1">
      <alignment horizontal="left"/>
    </xf>
    <xf numFmtId="0" fontId="28" fillId="13" borderId="8" xfId="0" applyFont="1" applyFill="1" applyBorder="1" applyAlignment="1">
      <alignment horizontal="center" wrapText="1"/>
    </xf>
    <xf numFmtId="0" fontId="28" fillId="7" borderId="8" xfId="0" applyFont="1" applyFill="1" applyBorder="1" applyAlignment="1">
      <alignment horizontal="center" wrapText="1"/>
    </xf>
    <xf numFmtId="0" fontId="28" fillId="18" borderId="8" xfId="0" applyFont="1" applyFill="1" applyBorder="1" applyAlignment="1">
      <alignment horizontal="center" wrapText="1"/>
    </xf>
    <xf numFmtId="0" fontId="28" fillId="0" borderId="0" xfId="0" applyFont="1"/>
    <xf numFmtId="0" fontId="27" fillId="13" borderId="8" xfId="0" applyFont="1" applyFill="1" applyBorder="1"/>
    <xf numFmtId="168" fontId="27" fillId="13" borderId="8" xfId="2" applyNumberFormat="1" applyFont="1" applyFill="1" applyBorder="1"/>
    <xf numFmtId="168" fontId="27" fillId="7" borderId="8" xfId="2" applyNumberFormat="1" applyFont="1" applyFill="1" applyBorder="1"/>
    <xf numFmtId="0" fontId="29" fillId="0" borderId="0" xfId="0" applyFont="1"/>
    <xf numFmtId="0" fontId="28" fillId="0" borderId="8" xfId="0" applyFont="1" applyBorder="1" applyAlignment="1">
      <alignment horizontal="left"/>
    </xf>
    <xf numFmtId="0" fontId="28" fillId="0" borderId="8" xfId="0" applyFont="1" applyBorder="1" applyAlignment="1">
      <alignment horizontal="center" wrapText="1"/>
    </xf>
    <xf numFmtId="0" fontId="28" fillId="14" borderId="8" xfId="0" applyFont="1" applyFill="1" applyBorder="1" applyAlignment="1">
      <alignment horizontal="center" wrapText="1"/>
    </xf>
    <xf numFmtId="0" fontId="27" fillId="0" borderId="8" xfId="0" applyFont="1" applyBorder="1"/>
    <xf numFmtId="6" fontId="27" fillId="0" borderId="8" xfId="0" applyNumberFormat="1" applyFont="1" applyBorder="1"/>
    <xf numFmtId="6" fontId="27" fillId="14" borderId="8" xfId="0" applyNumberFormat="1" applyFont="1" applyFill="1" applyBorder="1"/>
    <xf numFmtId="6" fontId="28" fillId="0" borderId="8" xfId="0" applyNumberFormat="1" applyFont="1" applyBorder="1"/>
    <xf numFmtId="6" fontId="28" fillId="14" borderId="8" xfId="0" applyNumberFormat="1" applyFont="1" applyFill="1" applyBorder="1"/>
    <xf numFmtId="0" fontId="28" fillId="0" borderId="8" xfId="0" applyFont="1" applyBorder="1" applyAlignment="1">
      <alignment horizontal="right"/>
    </xf>
    <xf numFmtId="164" fontId="6" fillId="3" borderId="39" xfId="0" applyNumberFormat="1" applyFont="1" applyFill="1" applyBorder="1"/>
    <xf numFmtId="164" fontId="6" fillId="3" borderId="40" xfId="0" applyNumberFormat="1" applyFont="1" applyFill="1" applyBorder="1"/>
    <xf numFmtId="164" fontId="6" fillId="3" borderId="41" xfId="0" applyNumberFormat="1" applyFont="1" applyFill="1" applyBorder="1"/>
    <xf numFmtId="5" fontId="0" fillId="0" borderId="8" xfId="8" applyNumberFormat="1" applyFont="1" applyFill="1" applyBorder="1" applyAlignment="1">
      <alignment horizontal="right"/>
    </xf>
    <xf numFmtId="0" fontId="13" fillId="0" borderId="0" xfId="0" applyFont="1" applyAlignment="1">
      <alignment wrapText="1"/>
    </xf>
    <xf numFmtId="0" fontId="8" fillId="9" borderId="26" xfId="0" applyFont="1" applyFill="1" applyBorder="1"/>
    <xf numFmtId="0" fontId="13" fillId="0" borderId="1" xfId="0" applyFont="1" applyBorder="1"/>
    <xf numFmtId="6" fontId="28" fillId="10" borderId="8" xfId="0" applyNumberFormat="1" applyFont="1" applyFill="1" applyBorder="1"/>
    <xf numFmtId="0" fontId="28" fillId="10" borderId="8" xfId="0" applyFont="1" applyFill="1" applyBorder="1" applyAlignment="1">
      <alignment horizontal="center" wrapText="1"/>
    </xf>
    <xf numFmtId="169" fontId="0" fillId="0" borderId="8" xfId="0" applyNumberFormat="1" applyBorder="1"/>
    <xf numFmtId="167" fontId="13" fillId="0" borderId="8" xfId="1" applyNumberFormat="1" applyFont="1" applyFill="1" applyBorder="1"/>
    <xf numFmtId="167" fontId="0" fillId="0" borderId="8" xfId="1" applyNumberFormat="1" applyFont="1" applyFill="1" applyBorder="1"/>
    <xf numFmtId="167" fontId="0" fillId="0" borderId="8" xfId="1" applyNumberFormat="1" applyFont="1" applyFill="1" applyBorder="1" applyAlignment="1">
      <alignment horizontal="center"/>
    </xf>
    <xf numFmtId="0" fontId="8" fillId="0" borderId="0" xfId="0" applyFont="1"/>
    <xf numFmtId="164" fontId="6" fillId="3" borderId="16" xfId="0" applyNumberFormat="1" applyFont="1" applyFill="1" applyBorder="1"/>
    <xf numFmtId="164" fontId="6" fillId="2" borderId="38" xfId="0" applyNumberFormat="1" applyFont="1" applyFill="1" applyBorder="1"/>
    <xf numFmtId="164" fontId="6" fillId="2" borderId="33" xfId="0" applyNumberFormat="1" applyFont="1" applyFill="1" applyBorder="1"/>
    <xf numFmtId="0" fontId="8" fillId="0" borderId="0" xfId="0" applyFont="1" applyAlignment="1">
      <alignment horizontal="right"/>
    </xf>
    <xf numFmtId="10" fontId="6" fillId="0" borderId="0" xfId="0" applyNumberFormat="1" applyFont="1"/>
    <xf numFmtId="0" fontId="13" fillId="7" borderId="0" xfId="0" applyFont="1" applyFill="1"/>
    <xf numFmtId="0" fontId="0" fillId="7" borderId="0" xfId="0" applyFill="1"/>
    <xf numFmtId="10" fontId="0" fillId="7" borderId="0" xfId="1" applyNumberFormat="1" applyFont="1" applyFill="1"/>
    <xf numFmtId="0" fontId="9" fillId="7" borderId="0" xfId="3" applyFont="1" applyFill="1"/>
    <xf numFmtId="0" fontId="9" fillId="0" borderId="1" xfId="0" applyFont="1" applyBorder="1"/>
    <xf numFmtId="164" fontId="0" fillId="5" borderId="7" xfId="0" applyNumberFormat="1" applyFill="1" applyBorder="1"/>
    <xf numFmtId="164" fontId="0" fillId="5" borderId="34" xfId="0" applyNumberFormat="1" applyFill="1" applyBorder="1"/>
    <xf numFmtId="164" fontId="6" fillId="7" borderId="8" xfId="0" applyNumberFormat="1" applyFont="1" applyFill="1" applyBorder="1"/>
    <xf numFmtId="164" fontId="6" fillId="3" borderId="10" xfId="0" applyNumberFormat="1" applyFont="1" applyFill="1" applyBorder="1"/>
    <xf numFmtId="164" fontId="6" fillId="3" borderId="48" xfId="0" applyNumberFormat="1" applyFont="1" applyFill="1" applyBorder="1"/>
    <xf numFmtId="164" fontId="6" fillId="3" borderId="49" xfId="0" applyNumberFormat="1" applyFont="1" applyFill="1" applyBorder="1"/>
    <xf numFmtId="164" fontId="6" fillId="3" borderId="50" xfId="0" applyNumberFormat="1" applyFont="1" applyFill="1" applyBorder="1"/>
    <xf numFmtId="164" fontId="6" fillId="2" borderId="15" xfId="0" applyNumberFormat="1" applyFont="1" applyFill="1" applyBorder="1"/>
    <xf numFmtId="0" fontId="6" fillId="3" borderId="8" xfId="0" applyFont="1" applyFill="1" applyBorder="1"/>
    <xf numFmtId="0" fontId="13" fillId="8" borderId="0" xfId="0" applyFont="1" applyFill="1" applyAlignment="1" applyProtection="1">
      <alignment horizontal="center"/>
      <protection locked="0"/>
    </xf>
    <xf numFmtId="164" fontId="0" fillId="9" borderId="0" xfId="0" applyNumberFormat="1" applyFill="1"/>
    <xf numFmtId="2" fontId="0" fillId="0" borderId="0" xfId="0" applyNumberFormat="1"/>
    <xf numFmtId="6" fontId="0" fillId="8" borderId="0" xfId="2" applyNumberFormat="1" applyFont="1" applyFill="1" applyProtection="1">
      <protection locked="0"/>
    </xf>
    <xf numFmtId="0" fontId="0" fillId="8" borderId="0" xfId="0" applyFill="1" applyProtection="1">
      <protection locked="0"/>
    </xf>
    <xf numFmtId="0" fontId="7" fillId="0" borderId="0" xfId="0" applyFont="1" applyAlignment="1">
      <alignment wrapText="1"/>
    </xf>
    <xf numFmtId="170" fontId="27" fillId="0" borderId="0" xfId="0" applyNumberFormat="1" applyFont="1"/>
    <xf numFmtId="171" fontId="27" fillId="0" borderId="8" xfId="0" applyNumberFormat="1" applyFont="1" applyBorder="1"/>
    <xf numFmtId="0" fontId="28" fillId="0" borderId="24" xfId="0" applyFont="1" applyBorder="1" applyAlignment="1">
      <alignment horizontal="center" vertical="center"/>
    </xf>
    <xf numFmtId="0" fontId="28" fillId="0" borderId="14" xfId="0" applyFont="1" applyBorder="1" applyAlignment="1">
      <alignment horizontal="center" vertical="center"/>
    </xf>
    <xf numFmtId="171" fontId="27" fillId="0" borderId="16" xfId="0" applyNumberFormat="1" applyFont="1" applyBorder="1"/>
    <xf numFmtId="171" fontId="27" fillId="0" borderId="40" xfId="0" applyNumberFormat="1" applyFont="1" applyBorder="1"/>
    <xf numFmtId="171" fontId="27" fillId="0" borderId="41" xfId="0" applyNumberFormat="1" applyFont="1" applyBorder="1"/>
    <xf numFmtId="0" fontId="6" fillId="0" borderId="12" xfId="0" applyFont="1" applyBorder="1"/>
    <xf numFmtId="0" fontId="6" fillId="0" borderId="12" xfId="0" applyFont="1" applyBorder="1" applyAlignment="1">
      <alignment horizontal="left"/>
    </xf>
    <xf numFmtId="0" fontId="13" fillId="0" borderId="0" xfId="0" applyFont="1" applyAlignment="1">
      <alignment vertical="center" wrapText="1"/>
    </xf>
    <xf numFmtId="164" fontId="6" fillId="9" borderId="1" xfId="0" applyNumberFormat="1" applyFont="1" applyFill="1" applyBorder="1"/>
    <xf numFmtId="0" fontId="12" fillId="0" borderId="1" xfId="0" applyFont="1" applyBorder="1" applyAlignment="1">
      <alignment horizontal="right"/>
    </xf>
    <xf numFmtId="0" fontId="7" fillId="0" borderId="5" xfId="0" applyFont="1" applyBorder="1" applyAlignment="1">
      <alignment horizontal="right"/>
    </xf>
    <xf numFmtId="164" fontId="7" fillId="0" borderId="5" xfId="0" applyNumberFormat="1" applyFont="1" applyBorder="1"/>
    <xf numFmtId="0" fontId="19" fillId="0" borderId="5" xfId="0" applyFont="1" applyBorder="1" applyAlignment="1">
      <alignment horizontal="right"/>
    </xf>
    <xf numFmtId="0" fontId="19" fillId="0" borderId="0" xfId="0" applyFont="1" applyAlignment="1">
      <alignment horizontal="right"/>
    </xf>
    <xf numFmtId="0" fontId="12" fillId="0" borderId="0" xfId="0" applyFont="1" applyAlignment="1">
      <alignment horizontal="right"/>
    </xf>
    <xf numFmtId="166" fontId="7" fillId="0" borderId="51" xfId="0" applyNumberFormat="1" applyFont="1" applyBorder="1"/>
    <xf numFmtId="0" fontId="0" fillId="0" borderId="0" xfId="0" applyAlignment="1">
      <alignment horizontal="center"/>
    </xf>
    <xf numFmtId="0" fontId="33" fillId="0" borderId="0" xfId="9"/>
    <xf numFmtId="0" fontId="33" fillId="0" borderId="8" xfId="9" applyBorder="1"/>
    <xf numFmtId="168" fontId="0" fillId="0" borderId="8" xfId="10" applyNumberFormat="1" applyFont="1" applyFill="1" applyBorder="1"/>
    <xf numFmtId="168" fontId="0" fillId="0" borderId="8" xfId="10" applyNumberFormat="1" applyFont="1" applyBorder="1"/>
    <xf numFmtId="168" fontId="33" fillId="0" borderId="8" xfId="9" applyNumberFormat="1" applyBorder="1"/>
    <xf numFmtId="0" fontId="33" fillId="0" borderId="8" xfId="9" applyBorder="1" applyAlignment="1">
      <alignment horizontal="center"/>
    </xf>
    <xf numFmtId="0" fontId="33" fillId="0" borderId="0" xfId="9" applyAlignment="1">
      <alignment wrapText="1"/>
    </xf>
    <xf numFmtId="44" fontId="0" fillId="0" borderId="0" xfId="10" applyFont="1" applyBorder="1"/>
    <xf numFmtId="168" fontId="0" fillId="0" borderId="0" xfId="10" applyNumberFormat="1" applyFont="1" applyBorder="1"/>
    <xf numFmtId="168" fontId="33" fillId="0" borderId="0" xfId="9" applyNumberFormat="1"/>
    <xf numFmtId="0" fontId="33" fillId="0" borderId="0" xfId="9" applyAlignment="1">
      <alignment horizontal="center"/>
    </xf>
    <xf numFmtId="172" fontId="13" fillId="7" borderId="0" xfId="0" applyNumberFormat="1" applyFont="1" applyFill="1"/>
    <xf numFmtId="0" fontId="34" fillId="0" borderId="0" xfId="9" applyFont="1"/>
    <xf numFmtId="0" fontId="38" fillId="0" borderId="8" xfId="9" applyFont="1" applyBorder="1" applyAlignment="1">
      <alignment horizontal="center"/>
    </xf>
    <xf numFmtId="0" fontId="38" fillId="0" borderId="0" xfId="9" applyFont="1"/>
    <xf numFmtId="0" fontId="38" fillId="0" borderId="8" xfId="9" applyFont="1" applyBorder="1"/>
    <xf numFmtId="0" fontId="38" fillId="0" borderId="8" xfId="9" applyFont="1" applyBorder="1" applyAlignment="1" applyProtection="1">
      <alignment horizontal="center" wrapText="1"/>
      <protection locked="0"/>
    </xf>
    <xf numFmtId="0" fontId="38" fillId="0" borderId="8" xfId="9" applyFont="1" applyBorder="1" applyAlignment="1" applyProtection="1">
      <alignment horizontal="center"/>
      <protection locked="0"/>
    </xf>
    <xf numFmtId="0" fontId="37" fillId="23" borderId="8" xfId="9" applyFont="1" applyFill="1" applyBorder="1" applyAlignment="1">
      <alignment horizontal="center" wrapText="1"/>
    </xf>
    <xf numFmtId="44" fontId="38" fillId="0" borderId="8" xfId="9" applyNumberFormat="1" applyFont="1" applyBorder="1" applyAlignment="1">
      <alignment wrapText="1"/>
    </xf>
    <xf numFmtId="44" fontId="37" fillId="0" borderId="8" xfId="9" applyNumberFormat="1" applyFont="1" applyBorder="1" applyAlignment="1">
      <alignment wrapText="1"/>
    </xf>
    <xf numFmtId="44" fontId="37" fillId="0" borderId="52" xfId="9" applyNumberFormat="1" applyFont="1" applyBorder="1"/>
    <xf numFmtId="0" fontId="37" fillId="3" borderId="8" xfId="9" applyFont="1" applyFill="1" applyBorder="1"/>
    <xf numFmtId="0" fontId="37" fillId="3" borderId="8" xfId="9" applyFont="1" applyFill="1" applyBorder="1" applyAlignment="1">
      <alignment horizontal="center"/>
    </xf>
    <xf numFmtId="0" fontId="37" fillId="3" borderId="8" xfId="9" applyFont="1" applyFill="1" applyBorder="1" applyAlignment="1">
      <alignment horizontal="center" wrapText="1"/>
    </xf>
    <xf numFmtId="0" fontId="38" fillId="0" borderId="0" xfId="9" applyFont="1" applyAlignment="1">
      <alignment horizontal="center"/>
    </xf>
    <xf numFmtId="0" fontId="38" fillId="0" borderId="0" xfId="9" applyFont="1" applyAlignment="1">
      <alignment horizontal="left"/>
    </xf>
    <xf numFmtId="0" fontId="38" fillId="0" borderId="0" xfId="9" applyFont="1" applyAlignment="1" applyProtection="1">
      <alignment horizontal="center" wrapText="1"/>
      <protection locked="0"/>
    </xf>
    <xf numFmtId="0" fontId="38" fillId="0" borderId="0" xfId="9" applyFont="1" applyAlignment="1" applyProtection="1">
      <alignment horizontal="center"/>
      <protection locked="0"/>
    </xf>
    <xf numFmtId="0" fontId="34" fillId="0" borderId="0" xfId="9" applyFont="1" applyAlignment="1">
      <alignment horizontal="left"/>
    </xf>
    <xf numFmtId="0" fontId="37" fillId="0" borderId="0" xfId="9" applyFont="1"/>
    <xf numFmtId="0" fontId="37" fillId="0" borderId="0" xfId="9" applyFont="1" applyAlignment="1">
      <alignment horizontal="left"/>
    </xf>
    <xf numFmtId="0" fontId="37" fillId="25" borderId="8" xfId="9" applyFont="1" applyFill="1" applyBorder="1" applyAlignment="1">
      <alignment horizontal="center"/>
    </xf>
    <xf numFmtId="0" fontId="39" fillId="0" borderId="8" xfId="9" applyFont="1" applyBorder="1"/>
    <xf numFmtId="172" fontId="39" fillId="0" borderId="8" xfId="9" applyNumberFormat="1" applyFont="1" applyBorder="1" applyAlignment="1">
      <alignment wrapText="1"/>
    </xf>
    <xf numFmtId="0" fontId="39" fillId="0" borderId="8" xfId="9" applyFont="1" applyBorder="1" applyAlignment="1">
      <alignment wrapText="1"/>
    </xf>
    <xf numFmtId="172" fontId="40" fillId="0" borderId="8" xfId="9" applyNumberFormat="1" applyFont="1" applyBorder="1" applyAlignment="1">
      <alignment wrapText="1"/>
    </xf>
    <xf numFmtId="0" fontId="40" fillId="0" borderId="8" xfId="9" applyFont="1" applyBorder="1" applyAlignment="1">
      <alignment wrapText="1"/>
    </xf>
    <xf numFmtId="172" fontId="39" fillId="0" borderId="8" xfId="9" applyNumberFormat="1" applyFont="1" applyBorder="1"/>
    <xf numFmtId="0" fontId="41" fillId="0" borderId="8" xfId="9" applyFont="1" applyBorder="1" applyAlignment="1">
      <alignment horizontal="left"/>
    </xf>
    <xf numFmtId="0" fontId="12" fillId="22" borderId="1" xfId="0" applyFont="1" applyFill="1" applyBorder="1"/>
    <xf numFmtId="0" fontId="7" fillId="22" borderId="1" xfId="0" applyFont="1" applyFill="1" applyBorder="1"/>
    <xf numFmtId="164" fontId="7" fillId="22" borderId="1" xfId="0" applyNumberFormat="1" applyFont="1" applyFill="1" applyBorder="1"/>
    <xf numFmtId="0" fontId="7" fillId="22" borderId="1" xfId="0" quotePrefix="1" applyFont="1" applyFill="1" applyBorder="1"/>
    <xf numFmtId="0" fontId="9" fillId="0" borderId="0" xfId="0" applyFont="1" applyAlignment="1">
      <alignment horizontal="right" wrapText="1"/>
    </xf>
    <xf numFmtId="0" fontId="34" fillId="0" borderId="1" xfId="9" applyFont="1" applyBorder="1" applyAlignment="1">
      <alignment horizontal="center" wrapText="1"/>
    </xf>
    <xf numFmtId="6" fontId="13" fillId="0" borderId="0" xfId="0" applyNumberFormat="1" applyFont="1"/>
    <xf numFmtId="49" fontId="0" fillId="0" borderId="0" xfId="0" applyNumberFormat="1"/>
    <xf numFmtId="49" fontId="13" fillId="0" borderId="0" xfId="0" applyNumberFormat="1" applyFont="1"/>
    <xf numFmtId="0" fontId="16" fillId="0" borderId="0" xfId="0" applyFont="1" applyAlignment="1">
      <alignment wrapText="1"/>
    </xf>
    <xf numFmtId="0" fontId="16" fillId="0" borderId="27" xfId="0" applyFont="1" applyBorder="1" applyAlignment="1">
      <alignment wrapText="1"/>
    </xf>
    <xf numFmtId="44" fontId="0" fillId="3" borderId="8" xfId="10" applyFont="1" applyFill="1" applyBorder="1"/>
    <xf numFmtId="44" fontId="0" fillId="0" borderId="0" xfId="0" applyNumberFormat="1"/>
    <xf numFmtId="0" fontId="0" fillId="7" borderId="8" xfId="0" applyFill="1" applyBorder="1"/>
    <xf numFmtId="44" fontId="0" fillId="0" borderId="8" xfId="10" applyFont="1" applyBorder="1"/>
    <xf numFmtId="0" fontId="2" fillId="0" borderId="8" xfId="9" applyFont="1" applyBorder="1"/>
    <xf numFmtId="0" fontId="9" fillId="16" borderId="19" xfId="0" applyFont="1" applyFill="1" applyBorder="1" applyAlignment="1">
      <alignment horizontal="center"/>
    </xf>
    <xf numFmtId="0" fontId="13" fillId="0" borderId="0" xfId="0" applyFont="1" applyAlignment="1">
      <alignment horizontal="right"/>
    </xf>
    <xf numFmtId="0" fontId="9" fillId="16" borderId="17" xfId="0" applyFont="1" applyFill="1" applyBorder="1"/>
    <xf numFmtId="0" fontId="9" fillId="16" borderId="18" xfId="0" applyFont="1" applyFill="1" applyBorder="1"/>
    <xf numFmtId="0" fontId="9" fillId="16" borderId="19" xfId="0" applyFont="1" applyFill="1" applyBorder="1"/>
    <xf numFmtId="164" fontId="0" fillId="5" borderId="10" xfId="0" applyNumberFormat="1" applyFill="1" applyBorder="1"/>
    <xf numFmtId="0" fontId="0" fillId="2" borderId="10" xfId="0" applyFill="1" applyBorder="1"/>
    <xf numFmtId="164" fontId="13" fillId="0" borderId="0" xfId="0" applyNumberFormat="1" applyFont="1"/>
    <xf numFmtId="168" fontId="13" fillId="19" borderId="45" xfId="2" applyNumberFormat="1" applyFont="1" applyFill="1" applyBorder="1"/>
    <xf numFmtId="0" fontId="8" fillId="9" borderId="8" xfId="0" applyFont="1" applyFill="1" applyBorder="1" applyAlignment="1">
      <alignment horizontal="left"/>
    </xf>
    <xf numFmtId="0" fontId="7" fillId="0" borderId="2" xfId="0" applyFont="1" applyBorder="1" applyAlignment="1">
      <alignment horizontal="left"/>
    </xf>
    <xf numFmtId="0" fontId="7" fillId="0" borderId="1" xfId="0" applyFont="1" applyBorder="1" applyAlignment="1">
      <alignment horizontal="left"/>
    </xf>
    <xf numFmtId="0" fontId="7" fillId="0" borderId="9" xfId="0" applyFont="1" applyBorder="1" applyAlignment="1">
      <alignment horizontal="left"/>
    </xf>
    <xf numFmtId="0" fontId="9" fillId="0" borderId="0" xfId="0" applyFont="1" applyAlignment="1">
      <alignment horizontal="center"/>
    </xf>
    <xf numFmtId="0" fontId="0" fillId="0" borderId="1" xfId="0" applyBorder="1"/>
    <xf numFmtId="0" fontId="0" fillId="0" borderId="12" xfId="0" applyBorder="1"/>
    <xf numFmtId="0" fontId="0" fillId="0" borderId="8" xfId="0" applyBorder="1" applyAlignment="1">
      <alignment horizontal="center"/>
    </xf>
    <xf numFmtId="0" fontId="13" fillId="0" borderId="0" xfId="0" applyFont="1" applyAlignment="1">
      <alignment wrapText="1"/>
    </xf>
    <xf numFmtId="0" fontId="9" fillId="0" borderId="0" xfId="0" applyFont="1" applyAlignment="1">
      <alignment horizontal="left"/>
    </xf>
    <xf numFmtId="165" fontId="0" fillId="17" borderId="17" xfId="0" applyNumberFormat="1" applyFill="1" applyBorder="1" applyAlignment="1">
      <alignment horizontal="center"/>
    </xf>
    <xf numFmtId="165" fontId="0" fillId="17" borderId="18" xfId="0" applyNumberFormat="1" applyFill="1" applyBorder="1" applyAlignment="1">
      <alignment horizontal="center"/>
    </xf>
    <xf numFmtId="165" fontId="0" fillId="17" borderId="19" xfId="0" applyNumberFormat="1" applyFill="1" applyBorder="1" applyAlignment="1">
      <alignment horizontal="center"/>
    </xf>
    <xf numFmtId="0" fontId="0" fillId="0" borderId="1" xfId="0" applyBorder="1" applyAlignment="1">
      <alignment horizontal="center"/>
    </xf>
    <xf numFmtId="164" fontId="0" fillId="0" borderId="43" xfId="0" applyNumberFormat="1" applyBorder="1" applyAlignment="1">
      <alignment horizontal="right"/>
    </xf>
    <xf numFmtId="164" fontId="0" fillId="0" borderId="42" xfId="0" applyNumberFormat="1" applyBorder="1" applyAlignment="1">
      <alignment horizontal="right"/>
    </xf>
    <xf numFmtId="10" fontId="6" fillId="0" borderId="0" xfId="0" applyNumberFormat="1" applyFont="1" applyAlignment="1">
      <alignment horizontal="left"/>
    </xf>
    <xf numFmtId="0" fontId="13" fillId="0" borderId="0" xfId="0" applyFont="1" applyAlignment="1">
      <alignment horizontal="center" wrapText="1"/>
    </xf>
    <xf numFmtId="0" fontId="6" fillId="0" borderId="12" xfId="0" applyFont="1" applyBorder="1" applyAlignment="1">
      <alignment horizontal="center"/>
    </xf>
    <xf numFmtId="164" fontId="0" fillId="0" borderId="1" xfId="0" applyNumberFormat="1" applyBorder="1" applyAlignment="1">
      <alignment horizontal="right"/>
    </xf>
    <xf numFmtId="164" fontId="0" fillId="0" borderId="36" xfId="0" applyNumberFormat="1" applyBorder="1" applyAlignment="1">
      <alignment horizontal="right"/>
    </xf>
    <xf numFmtId="0" fontId="8" fillId="7" borderId="26" xfId="0" applyFont="1" applyFill="1" applyBorder="1" applyAlignment="1">
      <alignment horizontal="center"/>
    </xf>
    <xf numFmtId="0" fontId="8" fillId="7" borderId="12" xfId="0" applyFont="1" applyFill="1" applyBorder="1" applyAlignment="1">
      <alignment horizontal="center"/>
    </xf>
    <xf numFmtId="0" fontId="8" fillId="7" borderId="10" xfId="0" applyFont="1" applyFill="1" applyBorder="1" applyAlignment="1">
      <alignment horizontal="center"/>
    </xf>
    <xf numFmtId="0" fontId="7" fillId="0" borderId="12" xfId="0" applyFont="1" applyBorder="1"/>
    <xf numFmtId="0" fontId="9" fillId="0" borderId="0" xfId="0" applyFont="1" applyAlignment="1">
      <alignment horizontal="right" wrapText="1"/>
    </xf>
    <xf numFmtId="0" fontId="13" fillId="0" borderId="21" xfId="0" applyFont="1" applyBorder="1" applyAlignment="1">
      <alignment horizontal="center" wrapText="1"/>
    </xf>
    <xf numFmtId="0" fontId="13" fillId="0" borderId="43" xfId="0" applyFont="1" applyBorder="1" applyAlignment="1">
      <alignment wrapText="1"/>
    </xf>
    <xf numFmtId="0" fontId="13" fillId="0" borderId="42" xfId="0" applyFont="1" applyBorder="1" applyAlignment="1">
      <alignment wrapText="1"/>
    </xf>
    <xf numFmtId="0" fontId="9" fillId="0" borderId="21" xfId="0" applyFont="1" applyBorder="1" applyAlignment="1">
      <alignment horizontal="right" wrapText="1"/>
    </xf>
    <xf numFmtId="0" fontId="9" fillId="0" borderId="0" xfId="0" applyFont="1"/>
    <xf numFmtId="0" fontId="13" fillId="0" borderId="12" xfId="0" applyFont="1" applyBorder="1" applyAlignment="1">
      <alignment wrapText="1"/>
    </xf>
    <xf numFmtId="0" fontId="13" fillId="0" borderId="47" xfId="0" applyFont="1" applyBorder="1" applyAlignment="1">
      <alignment wrapText="1"/>
    </xf>
    <xf numFmtId="0" fontId="8" fillId="5" borderId="26" xfId="0" applyFont="1" applyFill="1" applyBorder="1" applyAlignment="1">
      <alignment horizontal="center"/>
    </xf>
    <xf numFmtId="0" fontId="8" fillId="5" borderId="12" xfId="0" applyFont="1" applyFill="1" applyBorder="1" applyAlignment="1">
      <alignment horizontal="center"/>
    </xf>
    <xf numFmtId="0" fontId="8" fillId="5" borderId="10" xfId="0" applyFont="1" applyFill="1" applyBorder="1" applyAlignment="1">
      <alignment horizontal="center"/>
    </xf>
    <xf numFmtId="0" fontId="13" fillId="0" borderId="0" xfId="0" applyFont="1" applyAlignment="1">
      <alignment horizontal="left" wrapText="1"/>
    </xf>
    <xf numFmtId="0" fontId="0" fillId="0" borderId="0" xfId="0" applyAlignment="1">
      <alignment horizontal="left" wrapText="1"/>
    </xf>
    <xf numFmtId="0" fontId="7" fillId="0" borderId="1" xfId="0" applyFont="1" applyBorder="1"/>
    <xf numFmtId="0" fontId="0" fillId="19" borderId="20" xfId="0" applyFill="1" applyBorder="1" applyAlignment="1">
      <alignment horizontal="center"/>
    </xf>
    <xf numFmtId="0" fontId="0" fillId="19" borderId="21" xfId="0" applyFill="1" applyBorder="1" applyAlignment="1">
      <alignment horizontal="center"/>
    </xf>
    <xf numFmtId="0" fontId="0" fillId="19" borderId="44" xfId="0" applyFill="1" applyBorder="1" applyAlignment="1">
      <alignment horizontal="center"/>
    </xf>
    <xf numFmtId="0" fontId="6" fillId="19" borderId="22" xfId="0" applyFont="1" applyFill="1" applyBorder="1" applyAlignment="1">
      <alignment horizontal="center"/>
    </xf>
    <xf numFmtId="0" fontId="6" fillId="19" borderId="23" xfId="0" applyFont="1" applyFill="1" applyBorder="1" applyAlignment="1">
      <alignment horizontal="center"/>
    </xf>
    <xf numFmtId="0" fontId="6" fillId="19" borderId="46" xfId="0" applyFont="1" applyFill="1" applyBorder="1" applyAlignment="1">
      <alignment horizontal="center"/>
    </xf>
    <xf numFmtId="0" fontId="13" fillId="0" borderId="0" xfId="0" applyFont="1" applyAlignment="1">
      <alignment horizontal="left" vertical="center" wrapText="1"/>
    </xf>
    <xf numFmtId="0" fontId="12" fillId="3" borderId="26" xfId="0" applyFont="1" applyFill="1" applyBorder="1" applyAlignment="1">
      <alignment horizontal="right"/>
    </xf>
    <xf numFmtId="0" fontId="12" fillId="3" borderId="12" xfId="0" applyFont="1" applyFill="1" applyBorder="1" applyAlignment="1">
      <alignment horizontal="right"/>
    </xf>
    <xf numFmtId="0" fontId="12" fillId="3" borderId="10" xfId="0" applyFont="1" applyFill="1" applyBorder="1" applyAlignment="1">
      <alignment horizontal="right"/>
    </xf>
    <xf numFmtId="0" fontId="12" fillId="22" borderId="12" xfId="0" applyFont="1" applyFill="1" applyBorder="1" applyAlignment="1">
      <alignment horizontal="left"/>
    </xf>
    <xf numFmtId="0" fontId="12" fillId="22" borderId="10" xfId="0" applyFont="1" applyFill="1" applyBorder="1" applyAlignment="1">
      <alignment horizontal="left"/>
    </xf>
    <xf numFmtId="0" fontId="8" fillId="22" borderId="1" xfId="0" applyFont="1" applyFill="1" applyBorder="1" applyAlignment="1">
      <alignment horizontal="left"/>
    </xf>
    <xf numFmtId="0" fontId="8" fillId="9" borderId="4" xfId="0" applyFont="1" applyFill="1" applyBorder="1" applyAlignment="1">
      <alignment horizontal="left"/>
    </xf>
    <xf numFmtId="0" fontId="8" fillId="9" borderId="5" xfId="0" applyFont="1" applyFill="1" applyBorder="1" applyAlignment="1">
      <alignment horizontal="left"/>
    </xf>
    <xf numFmtId="0" fontId="8" fillId="9" borderId="35" xfId="0" applyFont="1" applyFill="1" applyBorder="1" applyAlignment="1">
      <alignment horizontal="left"/>
    </xf>
    <xf numFmtId="164" fontId="12" fillId="3" borderId="1" xfId="0" applyNumberFormat="1" applyFont="1" applyFill="1" applyBorder="1" applyAlignment="1">
      <alignment horizontal="right"/>
    </xf>
    <xf numFmtId="164" fontId="12" fillId="3" borderId="9" xfId="0" applyNumberFormat="1" applyFont="1" applyFill="1" applyBorder="1" applyAlignment="1">
      <alignment horizontal="right"/>
    </xf>
    <xf numFmtId="0" fontId="12" fillId="3" borderId="5" xfId="0" applyFont="1" applyFill="1" applyBorder="1" applyAlignment="1">
      <alignment horizontal="right"/>
    </xf>
    <xf numFmtId="0" fontId="12" fillId="3" borderId="35" xfId="0" applyFont="1" applyFill="1" applyBorder="1" applyAlignment="1">
      <alignment horizontal="right"/>
    </xf>
    <xf numFmtId="0" fontId="7" fillId="22" borderId="12" xfId="0" applyFont="1" applyFill="1" applyBorder="1" applyAlignment="1">
      <alignment horizontal="center"/>
    </xf>
    <xf numFmtId="0" fontId="7" fillId="22" borderId="10" xfId="0" applyFont="1" applyFill="1" applyBorder="1" applyAlignment="1">
      <alignment horizontal="center"/>
    </xf>
    <xf numFmtId="0" fontId="6" fillId="0" borderId="12" xfId="0" applyFont="1" applyBorder="1" applyAlignment="1">
      <alignment horizontal="left"/>
    </xf>
    <xf numFmtId="0" fontId="6" fillId="0" borderId="1" xfId="0" applyFont="1" applyBorder="1" applyAlignment="1">
      <alignment horizontal="left"/>
    </xf>
    <xf numFmtId="0" fontId="7" fillId="0" borderId="1" xfId="0" applyFont="1" applyBorder="1" applyAlignment="1">
      <alignment horizontal="center"/>
    </xf>
    <xf numFmtId="0" fontId="7" fillId="0" borderId="12" xfId="0" applyFont="1" applyBorder="1" applyAlignment="1">
      <alignment horizontal="left"/>
    </xf>
    <xf numFmtId="0" fontId="6" fillId="0" borderId="1" xfId="0" applyFont="1" applyBorder="1" applyAlignment="1">
      <alignment horizontal="center"/>
    </xf>
    <xf numFmtId="0" fontId="0" fillId="19" borderId="27" xfId="0" applyFill="1" applyBorder="1" applyAlignment="1">
      <alignment horizontal="right"/>
    </xf>
    <xf numFmtId="0" fontId="0" fillId="19" borderId="0" xfId="0" applyFill="1" applyAlignment="1">
      <alignment horizontal="right"/>
    </xf>
    <xf numFmtId="164" fontId="0" fillId="5" borderId="56" xfId="0" applyNumberFormat="1" applyFill="1" applyBorder="1" applyAlignment="1">
      <alignment horizontal="center"/>
    </xf>
    <xf numFmtId="164" fontId="0" fillId="5" borderId="10" xfId="0" applyNumberFormat="1" applyFill="1" applyBorder="1" applyAlignment="1">
      <alignment horizontal="center"/>
    </xf>
    <xf numFmtId="0" fontId="0" fillId="2" borderId="56" xfId="0" applyFill="1" applyBorder="1" applyAlignment="1">
      <alignment horizontal="center"/>
    </xf>
    <xf numFmtId="0" fontId="0" fillId="2" borderId="10" xfId="0" applyFill="1" applyBorder="1" applyAlignment="1">
      <alignment horizontal="center"/>
    </xf>
    <xf numFmtId="0" fontId="7" fillId="5" borderId="54" xfId="0" applyFont="1" applyFill="1" applyBorder="1" applyAlignment="1">
      <alignment horizontal="center" wrapText="1"/>
    </xf>
    <xf numFmtId="0" fontId="7" fillId="5" borderId="55" xfId="0" applyFont="1" applyFill="1" applyBorder="1" applyAlignment="1">
      <alignment horizontal="center" wrapText="1"/>
    </xf>
    <xf numFmtId="164" fontId="13" fillId="3" borderId="56" xfId="0" applyNumberFormat="1" applyFont="1" applyFill="1" applyBorder="1" applyAlignment="1">
      <alignment horizontal="center"/>
    </xf>
    <xf numFmtId="164" fontId="13" fillId="3" borderId="10" xfId="0" applyNumberFormat="1" applyFont="1" applyFill="1" applyBorder="1" applyAlignment="1">
      <alignment horizontal="center"/>
    </xf>
    <xf numFmtId="0" fontId="13" fillId="24" borderId="20" xfId="0" applyFont="1" applyFill="1" applyBorder="1" applyAlignment="1">
      <alignment horizontal="center" wrapText="1"/>
    </xf>
    <xf numFmtId="0" fontId="13" fillId="24" borderId="21" xfId="0" applyFont="1" applyFill="1" applyBorder="1" applyAlignment="1">
      <alignment horizontal="center" wrapText="1"/>
    </xf>
    <xf numFmtId="0" fontId="13" fillId="24" borderId="44" xfId="0" applyFont="1" applyFill="1" applyBorder="1" applyAlignment="1">
      <alignment horizontal="center" wrapText="1"/>
    </xf>
    <xf numFmtId="0" fontId="13" fillId="24" borderId="27" xfId="0" applyFont="1" applyFill="1" applyBorder="1" applyAlignment="1">
      <alignment horizontal="center" wrapText="1"/>
    </xf>
    <xf numFmtId="0" fontId="13" fillId="24" borderId="0" xfId="0" applyFont="1" applyFill="1" applyAlignment="1">
      <alignment horizontal="center" wrapText="1"/>
    </xf>
    <xf numFmtId="0" fontId="13" fillId="24" borderId="45" xfId="0" applyFont="1" applyFill="1" applyBorder="1" applyAlignment="1">
      <alignment horizontal="center" wrapText="1"/>
    </xf>
    <xf numFmtId="0" fontId="13" fillId="24" borderId="22" xfId="0" applyFont="1" applyFill="1" applyBorder="1" applyAlignment="1">
      <alignment horizontal="center" wrapText="1"/>
    </xf>
    <xf numFmtId="0" fontId="13" fillId="24" borderId="23" xfId="0" applyFont="1" applyFill="1" applyBorder="1" applyAlignment="1">
      <alignment horizontal="center" wrapText="1"/>
    </xf>
    <xf numFmtId="0" fontId="13" fillId="24" borderId="46" xfId="0" applyFont="1" applyFill="1" applyBorder="1" applyAlignment="1">
      <alignment horizontal="center" wrapText="1"/>
    </xf>
    <xf numFmtId="164" fontId="0" fillId="5" borderId="57" xfId="0" applyNumberFormat="1" applyFill="1" applyBorder="1" applyAlignment="1">
      <alignment horizontal="center"/>
    </xf>
    <xf numFmtId="164" fontId="0" fillId="5" borderId="58" xfId="0" applyNumberFormat="1" applyFill="1" applyBorder="1" applyAlignment="1">
      <alignment horizontal="center"/>
    </xf>
    <xf numFmtId="164" fontId="0" fillId="3" borderId="17" xfId="0" applyNumberFormat="1" applyFill="1" applyBorder="1" applyAlignment="1">
      <alignment horizontal="center"/>
    </xf>
    <xf numFmtId="164" fontId="0" fillId="3" borderId="53" xfId="0" applyNumberFormat="1" applyFill="1" applyBorder="1" applyAlignment="1">
      <alignment horizontal="center"/>
    </xf>
    <xf numFmtId="0" fontId="22" fillId="0" borderId="0" xfId="0" applyFont="1" applyAlignment="1">
      <alignment wrapText="1"/>
    </xf>
    <xf numFmtId="0" fontId="8" fillId="0" borderId="0" xfId="0" applyFont="1" applyAlignment="1">
      <alignment horizontal="center"/>
    </xf>
    <xf numFmtId="0" fontId="22" fillId="0" borderId="0" xfId="0" applyFont="1" applyAlignment="1">
      <alignment horizontal="left"/>
    </xf>
    <xf numFmtId="0" fontId="22" fillId="0" borderId="1" xfId="0" applyFont="1" applyBorder="1" applyAlignment="1">
      <alignment horizontal="left"/>
    </xf>
    <xf numFmtId="0" fontId="22" fillId="0" borderId="36" xfId="0" applyFont="1" applyBorder="1" applyAlignment="1">
      <alignment horizontal="left"/>
    </xf>
    <xf numFmtId="0" fontId="6" fillId="0" borderId="1" xfId="0" applyFont="1" applyBorder="1"/>
    <xf numFmtId="0" fontId="30" fillId="16" borderId="0" xfId="0" applyFont="1" applyFill="1" applyAlignment="1">
      <alignment horizontal="center"/>
    </xf>
    <xf numFmtId="0" fontId="7" fillId="0" borderId="0" xfId="0" applyFont="1" applyAlignment="1">
      <alignment horizontal="center" wrapText="1"/>
    </xf>
    <xf numFmtId="0" fontId="34" fillId="0" borderId="0" xfId="9" applyFont="1" applyAlignment="1">
      <alignment horizontal="center"/>
    </xf>
    <xf numFmtId="0" fontId="38" fillId="0" borderId="26" xfId="9" applyFont="1" applyBorder="1"/>
    <xf numFmtId="0" fontId="38" fillId="0" borderId="10" xfId="9" applyFont="1" applyBorder="1"/>
    <xf numFmtId="0" fontId="37" fillId="0" borderId="26" xfId="9" applyFont="1" applyBorder="1" applyAlignment="1">
      <alignment horizontal="right"/>
    </xf>
    <xf numFmtId="0" fontId="37" fillId="0" borderId="10" xfId="9" applyFont="1" applyBorder="1" applyAlignment="1">
      <alignment horizontal="right"/>
    </xf>
    <xf numFmtId="0" fontId="37" fillId="17" borderId="8" xfId="9" applyFont="1" applyFill="1" applyBorder="1" applyAlignment="1">
      <alignment horizontal="center"/>
    </xf>
    <xf numFmtId="0" fontId="37" fillId="25" borderId="8" xfId="9" applyFont="1" applyFill="1" applyBorder="1" applyAlignment="1">
      <alignment horizontal="center"/>
    </xf>
    <xf numFmtId="0" fontId="34" fillId="8" borderId="17" xfId="9" applyFont="1" applyFill="1" applyBorder="1" applyAlignment="1">
      <alignment horizontal="left"/>
    </xf>
    <xf numFmtId="0" fontId="34" fillId="8" borderId="18" xfId="9" applyFont="1" applyFill="1" applyBorder="1" applyAlignment="1">
      <alignment horizontal="left"/>
    </xf>
    <xf numFmtId="0" fontId="34" fillId="8" borderId="19" xfId="9" applyFont="1" applyFill="1" applyBorder="1" applyAlignment="1">
      <alignment horizontal="left"/>
    </xf>
    <xf numFmtId="0" fontId="38" fillId="0" borderId="8" xfId="9" applyFont="1" applyBorder="1" applyAlignment="1">
      <alignment horizontal="left"/>
    </xf>
    <xf numFmtId="0" fontId="37" fillId="8" borderId="20" xfId="9" applyFont="1" applyFill="1" applyBorder="1" applyAlignment="1">
      <alignment horizontal="left" wrapText="1"/>
    </xf>
    <xf numFmtId="0" fontId="37" fillId="8" borderId="21" xfId="9" applyFont="1" applyFill="1" applyBorder="1" applyAlignment="1">
      <alignment horizontal="left" wrapText="1"/>
    </xf>
    <xf numFmtId="0" fontId="37" fillId="8" borderId="44" xfId="9" applyFont="1" applyFill="1" applyBorder="1" applyAlignment="1">
      <alignment horizontal="left" wrapText="1"/>
    </xf>
    <xf numFmtId="0" fontId="37" fillId="8" borderId="22" xfId="9" applyFont="1" applyFill="1" applyBorder="1" applyAlignment="1">
      <alignment horizontal="left" wrapText="1"/>
    </xf>
    <xf numFmtId="0" fontId="37" fillId="8" borderId="23" xfId="9" applyFont="1" applyFill="1" applyBorder="1" applyAlignment="1">
      <alignment horizontal="left" wrapText="1"/>
    </xf>
    <xf numFmtId="0" fontId="37" fillId="8" borderId="46" xfId="9" applyFont="1" applyFill="1" applyBorder="1" applyAlignment="1">
      <alignment horizontal="left" wrapText="1"/>
    </xf>
    <xf numFmtId="0" fontId="5" fillId="17" borderId="0" xfId="9" applyFont="1" applyFill="1" applyAlignment="1">
      <alignment horizontal="center" wrapText="1"/>
    </xf>
    <xf numFmtId="0" fontId="37" fillId="24" borderId="26" xfId="9" applyFont="1" applyFill="1" applyBorder="1" applyAlignment="1">
      <alignment horizontal="center"/>
    </xf>
    <xf numFmtId="0" fontId="37" fillId="24" borderId="12" xfId="9" applyFont="1" applyFill="1" applyBorder="1" applyAlignment="1">
      <alignment horizontal="center"/>
    </xf>
    <xf numFmtId="0" fontId="37" fillId="24" borderId="10" xfId="9" applyFont="1" applyFill="1" applyBorder="1" applyAlignment="1">
      <alignment horizontal="center"/>
    </xf>
    <xf numFmtId="0" fontId="34" fillId="8" borderId="20" xfId="9" applyFont="1" applyFill="1" applyBorder="1" applyAlignment="1">
      <alignment horizontal="left" wrapText="1"/>
    </xf>
    <xf numFmtId="0" fontId="34" fillId="8" borderId="21" xfId="9" applyFont="1" applyFill="1" applyBorder="1" applyAlignment="1">
      <alignment horizontal="left" wrapText="1"/>
    </xf>
    <xf numFmtId="0" fontId="34" fillId="8" borderId="44" xfId="9" applyFont="1" applyFill="1" applyBorder="1" applyAlignment="1">
      <alignment horizontal="left" wrapText="1"/>
    </xf>
    <xf numFmtId="0" fontId="34" fillId="8" borderId="27" xfId="9" applyFont="1" applyFill="1" applyBorder="1" applyAlignment="1">
      <alignment horizontal="left" wrapText="1"/>
    </xf>
    <xf numFmtId="0" fontId="34" fillId="8" borderId="0" xfId="9" applyFont="1" applyFill="1" applyAlignment="1">
      <alignment horizontal="left" wrapText="1"/>
    </xf>
    <xf numFmtId="0" fontId="34" fillId="8" borderId="45" xfId="9" applyFont="1" applyFill="1" applyBorder="1" applyAlignment="1">
      <alignment horizontal="left" wrapText="1"/>
    </xf>
    <xf numFmtId="0" fontId="34" fillId="8" borderId="22" xfId="9" applyFont="1" applyFill="1" applyBorder="1" applyAlignment="1">
      <alignment horizontal="left" wrapText="1"/>
    </xf>
    <xf numFmtId="0" fontId="34" fillId="8" borderId="23" xfId="9" applyFont="1" applyFill="1" applyBorder="1" applyAlignment="1">
      <alignment horizontal="left" wrapText="1"/>
    </xf>
    <xf numFmtId="0" fontId="34" fillId="8" borderId="46" xfId="9" applyFont="1" applyFill="1" applyBorder="1" applyAlignment="1">
      <alignment horizontal="left" wrapText="1"/>
    </xf>
    <xf numFmtId="0" fontId="37" fillId="19" borderId="26" xfId="9" applyFont="1" applyFill="1" applyBorder="1" applyAlignment="1">
      <alignment horizontal="center"/>
    </xf>
    <xf numFmtId="0" fontId="37" fillId="19" borderId="12" xfId="9" applyFont="1" applyFill="1" applyBorder="1" applyAlignment="1">
      <alignment horizontal="center"/>
    </xf>
    <xf numFmtId="0" fontId="37" fillId="19" borderId="10" xfId="9" applyFont="1" applyFill="1" applyBorder="1" applyAlignment="1">
      <alignment horizontal="center"/>
    </xf>
    <xf numFmtId="0" fontId="37" fillId="23" borderId="26" xfId="9" applyFont="1" applyFill="1" applyBorder="1"/>
    <xf numFmtId="0" fontId="37" fillId="23" borderId="10" xfId="9" applyFont="1" applyFill="1" applyBorder="1"/>
    <xf numFmtId="165" fontId="0" fillId="6" borderId="17" xfId="0" applyNumberFormat="1" applyFill="1" applyBorder="1" applyAlignment="1">
      <alignment horizontal="center"/>
    </xf>
    <xf numFmtId="165" fontId="0" fillId="6" borderId="19" xfId="0" applyNumberFormat="1" applyFill="1" applyBorder="1" applyAlignment="1">
      <alignment horizontal="center"/>
    </xf>
    <xf numFmtId="165" fontId="0" fillId="6" borderId="18" xfId="0" applyNumberFormat="1" applyFill="1" applyBorder="1" applyAlignment="1">
      <alignment horizontal="center"/>
    </xf>
    <xf numFmtId="0" fontId="17" fillId="0" borderId="0" xfId="0" applyFont="1" applyAlignment="1">
      <alignment horizontal="center" wrapText="1"/>
    </xf>
    <xf numFmtId="0" fontId="14" fillId="0" borderId="0" xfId="0" applyFont="1" applyAlignment="1">
      <alignment horizontal="center"/>
    </xf>
    <xf numFmtId="0" fontId="32" fillId="0" borderId="0" xfId="0" applyFont="1" applyAlignment="1">
      <alignment horizontal="left" wrapText="1"/>
    </xf>
    <xf numFmtId="49" fontId="29" fillId="0" borderId="0" xfId="0" applyNumberFormat="1" applyFont="1" applyAlignment="1">
      <alignment horizontal="left" wrapText="1"/>
    </xf>
    <xf numFmtId="0" fontId="28" fillId="0" borderId="0" xfId="0" applyFont="1" applyAlignment="1">
      <alignment horizontal="left" wrapText="1"/>
    </xf>
    <xf numFmtId="170" fontId="27" fillId="0" borderId="15" xfId="0" applyNumberFormat="1" applyFont="1" applyBorder="1" applyAlignment="1">
      <alignment horizontal="left"/>
    </xf>
    <xf numFmtId="170" fontId="27" fillId="0" borderId="8" xfId="0" applyNumberFormat="1" applyFont="1" applyBorder="1" applyAlignment="1">
      <alignment horizontal="left"/>
    </xf>
    <xf numFmtId="170" fontId="27" fillId="0" borderId="39" xfId="0" applyNumberFormat="1" applyFont="1" applyBorder="1" applyAlignment="1">
      <alignment horizontal="left"/>
    </xf>
    <xf numFmtId="170" fontId="27" fillId="0" borderId="40" xfId="0" applyNumberFormat="1" applyFont="1" applyBorder="1" applyAlignment="1">
      <alignment horizontal="left"/>
    </xf>
    <xf numFmtId="0" fontId="28" fillId="0" borderId="38" xfId="0" applyFont="1" applyBorder="1" applyAlignment="1">
      <alignment horizontal="left"/>
    </xf>
    <xf numFmtId="0" fontId="28" fillId="0" borderId="24" xfId="0" applyFont="1" applyBorder="1" applyAlignment="1">
      <alignment horizontal="left"/>
    </xf>
    <xf numFmtId="0" fontId="0" fillId="20" borderId="26" xfId="0" applyFill="1" applyBorder="1" applyAlignment="1">
      <alignment horizontal="center"/>
    </xf>
    <xf numFmtId="0" fontId="0" fillId="20" borderId="12" xfId="0" applyFill="1" applyBorder="1" applyAlignment="1">
      <alignment horizontal="center"/>
    </xf>
    <xf numFmtId="0" fontId="0" fillId="20" borderId="10" xfId="0" applyFill="1" applyBorder="1" applyAlignment="1">
      <alignment horizontal="center"/>
    </xf>
    <xf numFmtId="6" fontId="9" fillId="20" borderId="26" xfId="0" applyNumberFormat="1" applyFont="1" applyFill="1" applyBorder="1" applyAlignment="1">
      <alignment horizontal="center"/>
    </xf>
    <xf numFmtId="6" fontId="9" fillId="20" borderId="12" xfId="0" applyNumberFormat="1" applyFont="1" applyFill="1" applyBorder="1" applyAlignment="1">
      <alignment horizontal="center"/>
    </xf>
    <xf numFmtId="6" fontId="9" fillId="20" borderId="10" xfId="0" applyNumberFormat="1" applyFont="1" applyFill="1" applyBorder="1" applyAlignment="1">
      <alignment horizontal="center"/>
    </xf>
    <xf numFmtId="0" fontId="9" fillId="0" borderId="26" xfId="0" applyFont="1" applyBorder="1" applyAlignment="1">
      <alignment horizontal="center"/>
    </xf>
    <xf numFmtId="0" fontId="9" fillId="0" borderId="10" xfId="0" applyFont="1" applyBorder="1" applyAlignment="1">
      <alignment horizontal="center"/>
    </xf>
    <xf numFmtId="0" fontId="1" fillId="3" borderId="0" xfId="9" applyFont="1" applyFill="1" applyAlignment="1">
      <alignment horizontal="left" wrapText="1"/>
    </xf>
    <xf numFmtId="0" fontId="4" fillId="3" borderId="0" xfId="9" applyFont="1" applyFill="1" applyAlignment="1">
      <alignment horizontal="left" wrapText="1"/>
    </xf>
    <xf numFmtId="168" fontId="33" fillId="0" borderId="6" xfId="9" applyNumberFormat="1" applyBorder="1"/>
    <xf numFmtId="168" fontId="33" fillId="0" borderId="7" xfId="9" applyNumberFormat="1" applyBorder="1"/>
    <xf numFmtId="0" fontId="3" fillId="0" borderId="6" xfId="9" applyFont="1" applyBorder="1" applyAlignment="1">
      <alignment vertical="center" wrapText="1"/>
    </xf>
    <xf numFmtId="0" fontId="33" fillId="0" borderId="7" xfId="9" applyBorder="1" applyAlignment="1">
      <alignment vertical="center" wrapText="1"/>
    </xf>
    <xf numFmtId="44" fontId="0" fillId="3" borderId="6" xfId="10" applyFont="1" applyFill="1" applyBorder="1" applyAlignment="1"/>
    <xf numFmtId="44" fontId="0" fillId="3" borderId="7" xfId="10" applyFont="1" applyFill="1" applyBorder="1" applyAlignment="1"/>
    <xf numFmtId="44" fontId="0" fillId="0" borderId="6" xfId="10" applyFont="1" applyBorder="1" applyAlignment="1"/>
    <xf numFmtId="44" fontId="0" fillId="0" borderId="7" xfId="10" applyFont="1" applyBorder="1" applyAlignment="1"/>
    <xf numFmtId="168" fontId="0" fillId="0" borderId="6" xfId="10" applyNumberFormat="1" applyFont="1" applyBorder="1" applyAlignment="1">
      <alignment horizontal="center"/>
    </xf>
    <xf numFmtId="168" fontId="0" fillId="0" borderId="7" xfId="10" applyNumberFormat="1" applyFont="1" applyBorder="1" applyAlignment="1">
      <alignment horizontal="center"/>
    </xf>
    <xf numFmtId="168" fontId="33" fillId="0" borderId="8" xfId="9" applyNumberFormat="1" applyBorder="1"/>
    <xf numFmtId="168" fontId="0" fillId="0" borderId="6" xfId="10" applyNumberFormat="1" applyFont="1" applyBorder="1" applyAlignment="1"/>
    <xf numFmtId="168" fontId="0" fillId="0" borderId="7" xfId="10" applyNumberFormat="1" applyFont="1" applyBorder="1" applyAlignment="1"/>
    <xf numFmtId="168" fontId="33" fillId="0" borderId="6" xfId="9" applyNumberFormat="1" applyBorder="1" applyAlignment="1">
      <alignment horizontal="center"/>
    </xf>
    <xf numFmtId="168" fontId="33" fillId="0" borderId="7" xfId="9" applyNumberFormat="1" applyBorder="1" applyAlignment="1">
      <alignment horizontal="center"/>
    </xf>
    <xf numFmtId="168" fontId="0" fillId="0" borderId="8" xfId="10" applyNumberFormat="1" applyFont="1" applyBorder="1" applyAlignment="1"/>
    <xf numFmtId="0" fontId="33" fillId="0" borderId="6" xfId="9" applyBorder="1" applyAlignment="1">
      <alignment horizontal="center"/>
    </xf>
    <xf numFmtId="0" fontId="33" fillId="0" borderId="49" xfId="9" applyBorder="1" applyAlignment="1">
      <alignment horizontal="center"/>
    </xf>
    <xf numFmtId="44" fontId="0" fillId="3" borderId="49" xfId="10" applyFont="1" applyFill="1" applyBorder="1" applyAlignment="1"/>
    <xf numFmtId="44" fontId="0" fillId="0" borderId="49" xfId="10" applyFont="1" applyBorder="1" applyAlignment="1"/>
    <xf numFmtId="168" fontId="0" fillId="0" borderId="49" xfId="10" applyNumberFormat="1" applyFont="1" applyBorder="1" applyAlignment="1"/>
    <xf numFmtId="0" fontId="34" fillId="0" borderId="49" xfId="9" applyFont="1" applyBorder="1" applyAlignment="1">
      <alignment horizontal="center" wrapText="1"/>
    </xf>
    <xf numFmtId="0" fontId="34" fillId="0" borderId="7" xfId="9" applyFont="1" applyBorder="1" applyAlignment="1">
      <alignment horizontal="center" wrapText="1"/>
    </xf>
    <xf numFmtId="0" fontId="34" fillId="0" borderId="11" xfId="9" applyFont="1" applyBorder="1" applyAlignment="1">
      <alignment horizontal="center" wrapText="1"/>
    </xf>
    <xf numFmtId="0" fontId="34" fillId="0" borderId="9" xfId="9" applyFont="1" applyBorder="1" applyAlignment="1">
      <alignment horizontal="center" wrapText="1"/>
    </xf>
    <xf numFmtId="0" fontId="33" fillId="0" borderId="6" xfId="9" applyBorder="1" applyAlignment="1">
      <alignment wrapText="1"/>
    </xf>
    <xf numFmtId="0" fontId="33" fillId="0" borderId="49" xfId="9" applyBorder="1" applyAlignment="1">
      <alignment wrapText="1"/>
    </xf>
    <xf numFmtId="168" fontId="33" fillId="0" borderId="49" xfId="9" applyNumberFormat="1" applyBorder="1"/>
    <xf numFmtId="0" fontId="33" fillId="0" borderId="8" xfId="9" applyBorder="1" applyAlignment="1">
      <alignment horizontal="center"/>
    </xf>
    <xf numFmtId="0" fontId="33" fillId="0" borderId="8" xfId="9" applyBorder="1" applyAlignment="1">
      <alignment vertical="center" wrapText="1"/>
    </xf>
    <xf numFmtId="44" fontId="0" fillId="3" borderId="8" xfId="10" applyFont="1" applyFill="1" applyBorder="1" applyAlignment="1"/>
    <xf numFmtId="168" fontId="0" fillId="0" borderId="6" xfId="10" applyNumberFormat="1" applyFont="1" applyFill="1" applyBorder="1" applyAlignment="1"/>
    <xf numFmtId="168" fontId="0" fillId="0" borderId="7" xfId="10" applyNumberFormat="1" applyFont="1" applyFill="1" applyBorder="1" applyAlignment="1"/>
    <xf numFmtId="0" fontId="15" fillId="0" borderId="0" xfId="0" applyFont="1" applyAlignment="1">
      <alignment wrapText="1"/>
    </xf>
    <xf numFmtId="0" fontId="33" fillId="0" borderId="7" xfId="9" applyBorder="1" applyAlignment="1">
      <alignment horizontal="center"/>
    </xf>
    <xf numFmtId="168" fontId="0" fillId="0" borderId="49" xfId="10" applyNumberFormat="1" applyFont="1" applyFill="1" applyBorder="1" applyAlignment="1"/>
    <xf numFmtId="0" fontId="33" fillId="0" borderId="6" xfId="9" applyBorder="1" applyAlignment="1">
      <alignment vertical="center" wrapText="1"/>
    </xf>
    <xf numFmtId="0" fontId="9" fillId="0" borderId="2" xfId="0" applyFont="1" applyBorder="1" applyAlignment="1">
      <alignment horizontal="center"/>
    </xf>
    <xf numFmtId="0" fontId="9" fillId="0" borderId="1" xfId="0" applyFont="1" applyBorder="1" applyAlignment="1">
      <alignment horizontal="center"/>
    </xf>
    <xf numFmtId="0" fontId="31" fillId="0" borderId="0" xfId="0" applyFont="1" applyAlignment="1">
      <alignment horizontal="center"/>
    </xf>
    <xf numFmtId="0" fontId="9" fillId="0" borderId="8" xfId="0" applyFont="1" applyBorder="1" applyAlignment="1">
      <alignment horizontal="center"/>
    </xf>
    <xf numFmtId="0" fontId="9" fillId="0" borderId="12" xfId="0" applyFont="1" applyBorder="1" applyAlignment="1">
      <alignment horizontal="center"/>
    </xf>
    <xf numFmtId="0" fontId="34" fillId="0" borderId="8" xfId="9" applyFont="1" applyBorder="1" applyAlignment="1">
      <alignment horizontal="center"/>
    </xf>
    <xf numFmtId="0" fontId="34" fillId="0" borderId="8" xfId="9" applyFont="1" applyBorder="1" applyAlignment="1">
      <alignment horizontal="center" wrapText="1"/>
    </xf>
    <xf numFmtId="164" fontId="0" fillId="3" borderId="57" xfId="0" applyNumberFormat="1" applyFill="1" applyBorder="1" applyAlignment="1">
      <alignment horizontal="center"/>
    </xf>
    <xf numFmtId="164" fontId="0" fillId="3" borderId="58" xfId="0" applyNumberFormat="1" applyFill="1" applyBorder="1" applyAlignment="1">
      <alignment horizontal="center"/>
    </xf>
  </cellXfs>
  <cellStyles count="11">
    <cellStyle name="Comma" xfId="4" builtinId="3"/>
    <cellStyle name="Comma 2" xfId="7" xr:uid="{A3075E3D-CDB5-483F-9543-52868107945C}"/>
    <cellStyle name="Currency" xfId="2" builtinId="4"/>
    <cellStyle name="Currency 2" xfId="6" xr:uid="{29EEEDD2-D1E9-4EC3-B454-5CCD74A5B473}"/>
    <cellStyle name="Currency 3" xfId="8" xr:uid="{30B18EB1-3F24-494B-BC26-DF072123E2D3}"/>
    <cellStyle name="Currency 4" xfId="10" xr:uid="{AA275B5B-C546-514E-A4D3-BE17F79B4936}"/>
    <cellStyle name="Normal" xfId="0" builtinId="0"/>
    <cellStyle name="Normal 2" xfId="3" xr:uid="{9F5A0FEB-C530-47EE-BB8C-C1D1D4C4E477}"/>
    <cellStyle name="Normal 3" xfId="9" xr:uid="{F6681B12-A63C-E044-AD3F-BFED15023A73}"/>
    <cellStyle name="Percent" xfId="1" builtinId="5"/>
    <cellStyle name="Percent 2" xfId="5" xr:uid="{9E4343B4-AB64-487E-B323-D1A99D316E64}"/>
  </cellStyles>
  <dxfs count="32">
    <dxf>
      <font>
        <b/>
        <i val="0"/>
        <color rgb="FFFF0000"/>
      </font>
    </dxf>
    <dxf>
      <font>
        <b/>
        <i val="0"/>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
      <font>
        <b/>
        <i val="0"/>
        <strike val="0"/>
        <color rgb="FFFF0000"/>
      </font>
      <fill>
        <patternFill patternType="none">
          <bgColor auto="1"/>
        </patternFill>
      </fill>
    </dxf>
    <dxf>
      <font>
        <b/>
        <i val="0"/>
        <strike/>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7C80"/>
      <color rgb="FFCCFFFF"/>
      <color rgb="FFFFFF99"/>
      <color rgb="FFCCFF99"/>
      <color rgb="FFFFCCFF"/>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0A47ED-E718-4685-83E1-5C6776A9F302}">
  <dimension ref="A1:K40"/>
  <sheetViews>
    <sheetView tabSelected="1" zoomScaleNormal="100" workbookViewId="0">
      <selection activeCell="D3" sqref="D3:F3"/>
    </sheetView>
  </sheetViews>
  <sheetFormatPr defaultColWidth="8.6640625" defaultRowHeight="13.2"/>
  <cols>
    <col min="1" max="1" width="2.77734375" customWidth="1"/>
    <col min="2" max="2" width="14.6640625" customWidth="1"/>
    <col min="3" max="3" width="20.33203125" customWidth="1"/>
    <col min="4" max="4" width="17.109375" customWidth="1"/>
    <col min="5" max="5" width="3.6640625" customWidth="1"/>
    <col min="6" max="6" width="17.109375" customWidth="1"/>
  </cols>
  <sheetData>
    <row r="1" spans="1:11" ht="17.399999999999999">
      <c r="A1" s="500" t="s">
        <v>178</v>
      </c>
      <c r="B1" s="500"/>
      <c r="C1" s="500"/>
      <c r="D1" s="500"/>
      <c r="E1" s="500"/>
      <c r="F1" s="500"/>
      <c r="G1" s="500"/>
      <c r="H1" s="500"/>
      <c r="I1" s="500"/>
      <c r="J1" s="500"/>
      <c r="K1" s="500"/>
    </row>
    <row r="3" spans="1:11">
      <c r="D3" s="409" t="s">
        <v>174</v>
      </c>
      <c r="E3" s="409"/>
      <c r="F3" s="409"/>
    </row>
    <row r="4" spans="1:11" ht="13.8" thickBot="1">
      <c r="D4" s="209" t="s">
        <v>149</v>
      </c>
      <c r="F4" s="209" t="s">
        <v>150</v>
      </c>
    </row>
    <row r="5" spans="1:11" ht="13.8" thickBot="1">
      <c r="C5" s="214" t="s">
        <v>105</v>
      </c>
      <c r="D5" s="233"/>
      <c r="E5" s="209" t="s">
        <v>41</v>
      </c>
      <c r="F5" s="234"/>
      <c r="H5" s="441" t="s">
        <v>236</v>
      </c>
      <c r="I5" s="442"/>
      <c r="J5" s="442"/>
      <c r="K5" s="442"/>
    </row>
    <row r="6" spans="1:11" ht="13.8" thickBot="1">
      <c r="C6" s="214" t="s">
        <v>106</v>
      </c>
      <c r="D6" s="233"/>
      <c r="E6" s="209" t="s">
        <v>41</v>
      </c>
      <c r="F6" s="234"/>
      <c r="H6" s="442"/>
      <c r="I6" s="442"/>
      <c r="J6" s="442"/>
      <c r="K6" s="442"/>
    </row>
    <row r="7" spans="1:11" ht="13.8" thickBot="1">
      <c r="C7" s="214" t="s">
        <v>107</v>
      </c>
      <c r="D7" s="233"/>
      <c r="E7" s="209" t="s">
        <v>41</v>
      </c>
      <c r="F7" s="234"/>
      <c r="H7" s="442"/>
      <c r="I7" s="442"/>
      <c r="J7" s="442"/>
      <c r="K7" s="442"/>
    </row>
    <row r="8" spans="1:11" ht="13.8" thickBot="1">
      <c r="C8" s="214" t="s">
        <v>108</v>
      </c>
      <c r="D8" s="233"/>
      <c r="E8" s="209" t="s">
        <v>41</v>
      </c>
      <c r="F8" s="234"/>
      <c r="H8" s="442"/>
      <c r="I8" s="442"/>
      <c r="J8" s="442"/>
      <c r="K8" s="442"/>
    </row>
    <row r="9" spans="1:11" ht="13.8" thickBot="1">
      <c r="C9" s="214" t="s">
        <v>109</v>
      </c>
      <c r="D9" s="233"/>
      <c r="E9" s="209" t="s">
        <v>41</v>
      </c>
      <c r="F9" s="234"/>
    </row>
    <row r="10" spans="1:11" ht="13.8" thickBot="1">
      <c r="C10" s="214" t="s">
        <v>203</v>
      </c>
      <c r="D10" s="233"/>
      <c r="E10" s="209" t="s">
        <v>41</v>
      </c>
      <c r="F10" s="234"/>
    </row>
    <row r="11" spans="1:11" ht="13.8" thickBot="1">
      <c r="C11" s="214" t="s">
        <v>204</v>
      </c>
      <c r="D11" s="233"/>
      <c r="E11" s="209" t="s">
        <v>41</v>
      </c>
      <c r="F11" s="234"/>
    </row>
    <row r="12" spans="1:11" ht="13.8" thickBot="1">
      <c r="C12" s="214" t="s">
        <v>205</v>
      </c>
      <c r="D12" s="233"/>
      <c r="E12" s="209" t="s">
        <v>41</v>
      </c>
      <c r="F12" s="234"/>
    </row>
    <row r="13" spans="1:11" ht="13.8" thickBot="1">
      <c r="C13" s="214" t="s">
        <v>206</v>
      </c>
      <c r="D13" s="233"/>
      <c r="E13" s="209" t="s">
        <v>41</v>
      </c>
      <c r="F13" s="234"/>
    </row>
    <row r="14" spans="1:11" ht="13.8" thickBot="1">
      <c r="C14" s="214" t="s">
        <v>207</v>
      </c>
      <c r="D14" s="233"/>
      <c r="E14" s="209" t="s">
        <v>41</v>
      </c>
      <c r="F14" s="234"/>
    </row>
    <row r="15" spans="1:11" ht="13.8" thickBot="1">
      <c r="C15" s="214" t="s">
        <v>231</v>
      </c>
      <c r="D15" s="233"/>
      <c r="E15" s="209" t="s">
        <v>41</v>
      </c>
      <c r="F15" s="234"/>
    </row>
    <row r="16" spans="1:11" ht="13.8" thickBot="1">
      <c r="C16" s="214" t="s">
        <v>232</v>
      </c>
      <c r="D16" s="233"/>
      <c r="E16" s="209" t="s">
        <v>41</v>
      </c>
      <c r="F16" s="234"/>
    </row>
    <row r="17" spans="2:7" ht="13.8" thickBot="1">
      <c r="C17" s="214" t="s">
        <v>233</v>
      </c>
      <c r="D17" s="233"/>
      <c r="E17" s="209" t="s">
        <v>41</v>
      </c>
      <c r="F17" s="234"/>
    </row>
    <row r="18" spans="2:7" ht="13.8" thickBot="1">
      <c r="C18" s="214" t="s">
        <v>234</v>
      </c>
      <c r="D18" s="233"/>
      <c r="E18" s="209" t="s">
        <v>41</v>
      </c>
      <c r="F18" s="234"/>
    </row>
    <row r="19" spans="2:7" ht="13.8" thickBot="1">
      <c r="C19" s="214" t="s">
        <v>235</v>
      </c>
      <c r="D19" s="233"/>
      <c r="E19" s="209" t="s">
        <v>41</v>
      </c>
      <c r="F19" s="234"/>
    </row>
    <row r="20" spans="2:7" ht="13.8" thickBot="1"/>
    <row r="21" spans="2:7" ht="13.8" thickBot="1">
      <c r="B21" s="43" t="s">
        <v>165</v>
      </c>
      <c r="D21" s="235" t="s">
        <v>164</v>
      </c>
      <c r="F21" s="223">
        <f>VLOOKUP(D21,Rates!A61:B65,2)</f>
        <v>0.55000000000000004</v>
      </c>
      <c r="G21" s="44" t="s">
        <v>175</v>
      </c>
    </row>
    <row r="23" spans="2:7">
      <c r="B23" s="43" t="s">
        <v>306</v>
      </c>
      <c r="D23" s="235" t="s">
        <v>163</v>
      </c>
    </row>
    <row r="24" spans="2:7">
      <c r="B24" s="43" t="s">
        <v>159</v>
      </c>
      <c r="D24" s="236"/>
      <c r="F24" s="44" t="s">
        <v>201</v>
      </c>
    </row>
    <row r="26" spans="2:7">
      <c r="B26" s="43" t="s">
        <v>289</v>
      </c>
      <c r="D26" s="235" t="s">
        <v>291</v>
      </c>
    </row>
    <row r="28" spans="2:7">
      <c r="B28" s="43" t="s">
        <v>299</v>
      </c>
      <c r="D28" s="315" t="s">
        <v>163</v>
      </c>
    </row>
    <row r="29" spans="2:7">
      <c r="B29" s="43" t="s">
        <v>298</v>
      </c>
      <c r="D29" s="318"/>
      <c r="F29" s="44" t="s">
        <v>308</v>
      </c>
    </row>
    <row r="31" spans="2:7">
      <c r="B31" s="43" t="s">
        <v>301</v>
      </c>
      <c r="D31" s="315" t="s">
        <v>163</v>
      </c>
    </row>
    <row r="32" spans="2:7">
      <c r="B32" s="43" t="s">
        <v>302</v>
      </c>
      <c r="D32" s="319"/>
      <c r="F32" s="44" t="s">
        <v>307</v>
      </c>
    </row>
    <row r="34" spans="2:11">
      <c r="B34" s="43" t="s">
        <v>176</v>
      </c>
      <c r="D34" s="235" t="s">
        <v>163</v>
      </c>
      <c r="F34" s="44" t="s">
        <v>389</v>
      </c>
    </row>
    <row r="35" spans="2:11" ht="13.8" thickBot="1"/>
    <row r="36" spans="2:11" ht="13.8" thickBot="1">
      <c r="B36" s="43" t="s">
        <v>278</v>
      </c>
      <c r="D36" s="235" t="s">
        <v>277</v>
      </c>
      <c r="F36" s="223">
        <f>VLOOKUP(D36,Rates!A69:B71,2)</f>
        <v>0</v>
      </c>
      <c r="G36" s="44" t="s">
        <v>279</v>
      </c>
    </row>
    <row r="38" spans="2:11">
      <c r="B38" s="43" t="s">
        <v>177</v>
      </c>
      <c r="D38" s="237">
        <v>0.03</v>
      </c>
      <c r="F38" s="501" t="s">
        <v>310</v>
      </c>
      <c r="G38" s="501"/>
      <c r="H38" s="501"/>
      <c r="I38" s="501"/>
      <c r="J38" s="501"/>
      <c r="K38" s="501"/>
    </row>
    <row r="39" spans="2:11">
      <c r="F39" s="501"/>
      <c r="G39" s="501"/>
      <c r="H39" s="501"/>
      <c r="I39" s="501"/>
      <c r="J39" s="501"/>
      <c r="K39" s="501"/>
    </row>
    <row r="40" spans="2:11">
      <c r="F40" s="320"/>
      <c r="G40" s="320"/>
      <c r="H40" s="320"/>
      <c r="I40" s="320"/>
      <c r="J40" s="320"/>
      <c r="K40" s="320"/>
    </row>
  </sheetData>
  <sheetProtection sheet="1" objects="1" scenarios="1"/>
  <mergeCells count="4">
    <mergeCell ref="A1:K1"/>
    <mergeCell ref="D3:F3"/>
    <mergeCell ref="H5:K8"/>
    <mergeCell ref="F38:K39"/>
  </mergeCells>
  <phoneticPr fontId="7" type="noConversion"/>
  <dataValidations xWindow="424" yWindow="458" count="1">
    <dataValidation type="date" allowBlank="1" showInputMessage="1" showErrorMessage="1" promptTitle="Date Protection" prompt="Cell should contain dates only!_x000a__x000a_If needed, use the Delete key to remove any entry." sqref="D5:D19 F5:F19" xr:uid="{02E2BB16-24B3-ED4D-AD86-5CB4F0C5C679}">
      <formula1>43831</formula1>
      <formula2>73050</formula2>
    </dataValidation>
  </dataValidations>
  <pageMargins left="0.7" right="0.7" top="0.75" bottom="0.75" header="0.3" footer="0.3"/>
  <pageSetup orientation="landscape" horizontalDpi="1200" verticalDpi="1200" r:id="rId1"/>
  <extLst>
    <ext xmlns:x14="http://schemas.microsoft.com/office/spreadsheetml/2009/9/main" uri="{CCE6A557-97BC-4b89-ADB6-D9C93CAAB3DF}">
      <x14:dataValidations xmlns:xm="http://schemas.microsoft.com/office/excel/2006/main" xWindow="424" yWindow="458" count="5">
        <x14:dataValidation type="list" allowBlank="1" showInputMessage="1" showErrorMessage="1" xr:uid="{DE5E1C7A-8DFE-4D4C-911E-F359B3DEBCCA}">
          <x14:formula1>
            <xm:f>Rates!$A$56:$A$57</xm:f>
          </x14:formula1>
          <xm:sqref>D23 D31 D28 D34</xm:sqref>
        </x14:dataValidation>
        <x14:dataValidation type="list" allowBlank="1" showInputMessage="1" showErrorMessage="1" xr:uid="{0F001B5F-03C8-1247-BC70-0D05F56718EE}">
          <x14:formula1>
            <xm:f>Rates!$A$61:$A$65</xm:f>
          </x14:formula1>
          <xm:sqref>D21</xm:sqref>
        </x14:dataValidation>
        <x14:dataValidation type="list" allowBlank="1" showInputMessage="1" showErrorMessage="1" xr:uid="{5B7E5084-C7D1-F74B-818E-31BDA5C92F69}">
          <x14:formula1>
            <xm:f>Rates!$A$69:$A$71</xm:f>
          </x14:formula1>
          <xm:sqref>D36</xm:sqref>
        </x14:dataValidation>
        <x14:dataValidation type="list" allowBlank="1" showInputMessage="1" showErrorMessage="1" xr:uid="{C6AD91C2-BD18-544C-BA8F-B509052F38A8}">
          <x14:formula1>
            <xm:f>Rates!$A$75:$A$76</xm:f>
          </x14:formula1>
          <xm:sqref>D26</xm:sqref>
        </x14:dataValidation>
        <x14:dataValidation type="list" allowBlank="1" showInputMessage="1" showErrorMessage="1" xr:uid="{CBB72764-CB70-0845-9F9C-F095352B8F25}">
          <x14:formula1>
            <xm:f>Rates!$A$80:$A$82</xm:f>
          </x14:formula1>
          <xm:sqref>D32</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AED687-A592-4F0E-8C2D-62535C26DD7D}">
  <sheetPr>
    <pageSetUpPr fitToPage="1"/>
  </sheetPr>
  <dimension ref="A1:W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210"/>
      <c r="B2" s="210"/>
      <c r="C2" s="210"/>
      <c r="D2" s="210"/>
      <c r="E2" s="210"/>
      <c r="F2" s="210"/>
      <c r="G2" s="210"/>
      <c r="H2" s="409" t="s">
        <v>225</v>
      </c>
      <c r="I2" s="409"/>
      <c r="J2" s="409"/>
      <c r="K2" s="409"/>
      <c r="L2" s="409"/>
      <c r="M2" s="409"/>
      <c r="N2" s="409"/>
      <c r="O2" s="494"/>
      <c r="P2" s="494"/>
      <c r="Q2" s="494"/>
      <c r="R2" s="494"/>
      <c r="S2" s="494"/>
      <c r="T2" s="494"/>
    </row>
    <row r="3" spans="1:21" ht="13.8" thickBot="1">
      <c r="A3" s="497"/>
      <c r="B3" s="497"/>
      <c r="C3" s="497"/>
      <c r="D3" s="497"/>
      <c r="E3" s="497"/>
      <c r="F3" s="497"/>
      <c r="G3" s="498"/>
      <c r="H3" s="415" t="str">
        <f>IF(Begin_P8&lt;&gt;"",Begin_P8,"")</f>
        <v/>
      </c>
      <c r="I3" s="416"/>
      <c r="J3" s="417"/>
      <c r="K3" s="418" t="s">
        <v>41</v>
      </c>
      <c r="L3" s="418"/>
      <c r="M3" s="415">
        <f>End_P8</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253" t="s">
        <v>40</v>
      </c>
      <c r="U4" s="254" t="s">
        <v>83</v>
      </c>
    </row>
    <row r="5" spans="1:21" ht="13.2" customHeight="1">
      <c r="A5" s="18" t="s">
        <v>4</v>
      </c>
      <c r="B5" s="2" t="s">
        <v>5</v>
      </c>
      <c r="C5" s="2"/>
      <c r="D5" s="2"/>
      <c r="E5" s="2"/>
      <c r="F5" s="2"/>
      <c r="G5" s="84">
        <f>'Period 1'!G5</f>
        <v>9</v>
      </c>
      <c r="H5" s="27"/>
      <c r="I5" s="5" t="s">
        <v>6</v>
      </c>
      <c r="J5" s="5" t="s">
        <v>7</v>
      </c>
      <c r="K5" s="5"/>
      <c r="L5" s="6" t="s">
        <v>8</v>
      </c>
      <c r="M5" s="6"/>
      <c r="N5" s="28">
        <f>ROUND('Period 7'!N5*(1+CoL_P8),0)*Mult_P8</f>
        <v>0</v>
      </c>
      <c r="O5" s="28">
        <f>ROUND((((N5/G5)*H5*K5)),0)</f>
        <v>0</v>
      </c>
      <c r="P5" s="28"/>
      <c r="Q5" s="28">
        <f t="shared" ref="Q5:Q5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7'!N7*(1+CoL_P8),0)*Mult_P8</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7'!N9*(1+CoL_P8),0)*Mult_P8</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7'!N11*(1+CoL_P8),0)*Mult_P8</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7'!N13*(1+CoL_P8),0)*Mult_P8</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7'!N15*(1+CoL_P8),0)*Mult_P8</f>
        <v>0</v>
      </c>
      <c r="O15" s="97">
        <f t="shared" ref="O15" si="5">ROUND((((N15/G15)*H15*K15)),0)</f>
        <v>0</v>
      </c>
      <c r="P15" s="28"/>
      <c r="Q15" s="190">
        <f t="shared" si="0"/>
        <v>0</v>
      </c>
      <c r="R15" s="473">
        <f t="shared" ref="R15" si="6">O15+O16</f>
        <v>0</v>
      </c>
      <c r="S15" s="474"/>
      <c r="T15" s="65">
        <f t="shared" ref="T15" si="7">ROUND(R15*$L$55,0)</f>
        <v>0</v>
      </c>
      <c r="U15" s="49">
        <f t="shared" ref="U15" si="8">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9">N15</f>
        <v>0</v>
      </c>
      <c r="O16" s="97">
        <f t="shared" ref="O16" si="10">ROUND((((N16/G15)*H16*K16)),0)</f>
        <v>0</v>
      </c>
      <c r="P16" s="30"/>
      <c r="Q16" s="190">
        <f t="shared" si="0"/>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7'!N17*(1+CoL_P8),0)*Mult_P8</f>
        <v>0</v>
      </c>
      <c r="O17" s="97">
        <f t="shared" ref="O17" si="11">ROUND((((N17/G17)*H17*K17)),0)</f>
        <v>0</v>
      </c>
      <c r="P17" s="28"/>
      <c r="Q17" s="190">
        <f t="shared" si="0"/>
        <v>0</v>
      </c>
      <c r="R17" s="473">
        <f t="shared" ref="R17" si="12">O17+O18</f>
        <v>0</v>
      </c>
      <c r="S17" s="474"/>
      <c r="T17" s="65">
        <f t="shared" ref="T17" si="13">ROUND(R17*$L$55,0)</f>
        <v>0</v>
      </c>
      <c r="U17" s="49">
        <f t="shared" ref="U17" si="14">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5">N17</f>
        <v>0</v>
      </c>
      <c r="O18" s="97">
        <f t="shared" ref="O18" si="16">ROUND((((N18/G17)*H18*K18)),0)</f>
        <v>0</v>
      </c>
      <c r="P18" s="30"/>
      <c r="Q18" s="190">
        <f t="shared" si="0"/>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7'!N19*(1+CoL_P8),0)*Mult_P8</f>
        <v>0</v>
      </c>
      <c r="O19" s="97">
        <f t="shared" ref="O19" si="17">ROUND((((N19/G19)*H19*K19)),0)</f>
        <v>0</v>
      </c>
      <c r="P19" s="28"/>
      <c r="Q19" s="190">
        <f t="shared" si="0"/>
        <v>0</v>
      </c>
      <c r="R19" s="473">
        <f t="shared" ref="R19" si="18">O19+O20</f>
        <v>0</v>
      </c>
      <c r="S19" s="474"/>
      <c r="T19" s="65">
        <f t="shared" ref="T19" si="19">ROUND(R19*$L$55,0)</f>
        <v>0</v>
      </c>
      <c r="U19" s="49">
        <f t="shared" ref="U19" si="20">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1">N19</f>
        <v>0</v>
      </c>
      <c r="O20" s="97">
        <f t="shared" ref="O20" si="22">ROUND((((N20/G19)*H20*K20)),0)</f>
        <v>0</v>
      </c>
      <c r="P20" s="30"/>
      <c r="Q20" s="190">
        <f t="shared" si="0"/>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7'!N21*(1+CoL_P8),0)*Mult_P8</f>
        <v>0</v>
      </c>
      <c r="O21" s="97">
        <f t="shared" ref="O21" si="23">ROUND((((N21/G21)*H21*K21)),0)</f>
        <v>0</v>
      </c>
      <c r="P21" s="28"/>
      <c r="Q21" s="190">
        <f t="shared" si="0"/>
        <v>0</v>
      </c>
      <c r="R21" s="473">
        <f t="shared" ref="R21" si="24">O21+O22</f>
        <v>0</v>
      </c>
      <c r="S21" s="474"/>
      <c r="T21" s="65">
        <f t="shared" ref="T21" si="25">ROUND(R21*$L$55,0)</f>
        <v>0</v>
      </c>
      <c r="U21" s="49">
        <f t="shared" ref="U21" si="26">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7">N21</f>
        <v>0</v>
      </c>
      <c r="O22" s="97">
        <f t="shared" ref="O22" si="28">ROUND((((N22/G21)*H22*K22)),0)</f>
        <v>0</v>
      </c>
      <c r="P22" s="30"/>
      <c r="Q22" s="190">
        <f t="shared" si="0"/>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7'!N23*(1+CoL_P8),0)*Mult_P8</f>
        <v>0</v>
      </c>
      <c r="O23" s="97">
        <f t="shared" ref="O23" si="29">ROUND((((N23/G23)*H23*K23)),0)</f>
        <v>0</v>
      </c>
      <c r="P23" s="28"/>
      <c r="Q23" s="190">
        <f t="shared" si="0"/>
        <v>0</v>
      </c>
      <c r="R23" s="473">
        <f t="shared" ref="R23" si="30">O23+O24</f>
        <v>0</v>
      </c>
      <c r="S23" s="474"/>
      <c r="T23" s="65">
        <f t="shared" ref="T23" si="31">ROUND(R23*$L$55,0)</f>
        <v>0</v>
      </c>
      <c r="U23" s="49">
        <f t="shared" ref="U23" si="32">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3">N23</f>
        <v>0</v>
      </c>
      <c r="O24" s="97">
        <f t="shared" ref="O24" si="34">ROUND((((N24/G23)*H24*K24)),0)</f>
        <v>0</v>
      </c>
      <c r="P24" s="30"/>
      <c r="Q24" s="190">
        <f t="shared" si="0"/>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7'!N25*(1+CoL_P8),0)*Mult_P8</f>
        <v>0</v>
      </c>
      <c r="O25" s="97">
        <f t="shared" ref="O25" si="35">ROUND((((N25/G25)*H25*K25)),0)</f>
        <v>0</v>
      </c>
      <c r="P25" s="28"/>
      <c r="Q25" s="190">
        <f t="shared" si="0"/>
        <v>0</v>
      </c>
      <c r="R25" s="473">
        <f t="shared" ref="R25" si="36">O25+O26</f>
        <v>0</v>
      </c>
      <c r="S25" s="474"/>
      <c r="T25" s="306">
        <f>ROUND(R25*$L$55,0)</f>
        <v>0</v>
      </c>
      <c r="U25" s="307">
        <f t="shared" ref="U25" si="37">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8">N25</f>
        <v>0</v>
      </c>
      <c r="O26" s="28">
        <f t="shared" ref="O26" si="39">ROUND((((N26/G25)*H26*K26)),0)</f>
        <v>0</v>
      </c>
      <c r="P26" s="30"/>
      <c r="Q26" s="28">
        <f t="shared" si="0"/>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7'!N27*(1+CoL_P8),0)*Mult_P8</f>
        <v>0</v>
      </c>
      <c r="O27" s="28">
        <f t="shared" ref="O27" si="40">ROUND((((N27/G27)*H27*K27)),0)</f>
        <v>0</v>
      </c>
      <c r="P27" s="28"/>
      <c r="Q27" s="28">
        <f t="shared" si="0"/>
        <v>0</v>
      </c>
      <c r="R27" s="473">
        <f t="shared" ref="R27" si="41">O27+O28</f>
        <v>0</v>
      </c>
      <c r="S27" s="474"/>
      <c r="T27" s="65">
        <f>ROUND(R27*$L$55,0)</f>
        <v>0</v>
      </c>
      <c r="U27" s="49">
        <f t="shared" ref="U27" si="42">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3">N27</f>
        <v>0</v>
      </c>
      <c r="O28" s="28">
        <f t="shared" ref="O28" si="44">ROUND((((N28/G27)*H28*K28)),0)</f>
        <v>0</v>
      </c>
      <c r="P28" s="30"/>
      <c r="Q28" s="28">
        <f t="shared" si="0"/>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7'!N29*(1+CoL_P8),0)*Mult_P8</f>
        <v>0</v>
      </c>
      <c r="O29" s="28">
        <f t="shared" ref="O29" si="45">ROUND((((N29/G29)*H29*K29)),0)</f>
        <v>0</v>
      </c>
      <c r="P29" s="28"/>
      <c r="Q29" s="28">
        <f t="shared" si="0"/>
        <v>0</v>
      </c>
      <c r="R29" s="473">
        <f t="shared" ref="R29" si="46">O29+O30</f>
        <v>0</v>
      </c>
      <c r="S29" s="474"/>
      <c r="T29" s="65">
        <f>ROUND(R29*$L$55,0)</f>
        <v>0</v>
      </c>
      <c r="U29" s="49">
        <f t="shared" ref="U29" si="47">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8">N29</f>
        <v>0</v>
      </c>
      <c r="O30" s="28">
        <f t="shared" ref="O30" si="49">ROUND((((N30/G29)*H30*K30)),0)</f>
        <v>0</v>
      </c>
      <c r="P30" s="30"/>
      <c r="Q30" s="28">
        <f t="shared" si="0"/>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7'!N31*(1+CoL_P8),0)*Mult_P8</f>
        <v>0</v>
      </c>
      <c r="O31" s="28">
        <f t="shared" ref="O31" si="50">ROUND((((N31/G31)*H31*K31)),0)</f>
        <v>0</v>
      </c>
      <c r="P31" s="28"/>
      <c r="Q31" s="28">
        <f t="shared" si="0"/>
        <v>0</v>
      </c>
      <c r="R31" s="473">
        <f>O31+O32</f>
        <v>0</v>
      </c>
      <c r="S31" s="474"/>
      <c r="T31" s="65">
        <f>ROUND(R31*$L$55,0)</f>
        <v>0</v>
      </c>
      <c r="U31" s="49">
        <f t="shared" ref="U31" si="51">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2">N31</f>
        <v>0</v>
      </c>
      <c r="O32" s="28">
        <f t="shared" ref="O32" si="53">ROUND((((N32/G31)*H32*K32)),0)</f>
        <v>0</v>
      </c>
      <c r="P32" s="30"/>
      <c r="Q32" s="28">
        <f t="shared" si="0"/>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7'!N33*(1+CoL_P8),0)*Mult_P8</f>
        <v>0</v>
      </c>
      <c r="O33" s="28">
        <f t="shared" ref="O33" si="54">ROUND((((N33/G33)*H33*K33)),0)</f>
        <v>0</v>
      </c>
      <c r="P33" s="28"/>
      <c r="Q33" s="28">
        <f t="shared" si="0"/>
        <v>0</v>
      </c>
      <c r="R33" s="473">
        <f t="shared" ref="R33" si="55">O33+O34</f>
        <v>0</v>
      </c>
      <c r="S33" s="474"/>
      <c r="T33" s="65">
        <f>ROUND(R33*$L$55,0)</f>
        <v>0</v>
      </c>
      <c r="U33" s="49">
        <f t="shared" ref="U33" si="56">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7">N33</f>
        <v>0</v>
      </c>
      <c r="O34" s="28">
        <f t="shared" ref="O34" si="58">ROUND((((N34/G33)*H34*K34)),0)</f>
        <v>0</v>
      </c>
      <c r="P34" s="30"/>
      <c r="Q34" s="28">
        <f t="shared" si="0"/>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7'!N35*(1+CoL_P8),0)*Mult_P8</f>
        <v>0</v>
      </c>
      <c r="O35" s="28">
        <f t="shared" ref="O35" si="59">ROUND((((N35/G35)*H35*K35)),0)</f>
        <v>0</v>
      </c>
      <c r="P35" s="28"/>
      <c r="Q35" s="28">
        <f t="shared" si="0"/>
        <v>0</v>
      </c>
      <c r="R35" s="473">
        <f t="shared" ref="R35" si="60">O35+O36</f>
        <v>0</v>
      </c>
      <c r="S35" s="474"/>
      <c r="T35" s="65">
        <f>ROUND(R35*$L$55,0)</f>
        <v>0</v>
      </c>
      <c r="U35" s="49">
        <f t="shared" ref="U35" si="61">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2">N35</f>
        <v>0</v>
      </c>
      <c r="O36" s="28">
        <f t="shared" ref="O36" si="63">ROUND((((N36/G35)*H36*K36)),0)</f>
        <v>0</v>
      </c>
      <c r="P36" s="30"/>
      <c r="Q36" s="28">
        <f t="shared" si="0"/>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7'!N37*(1+CoL_P8),0)*Mult_P8</f>
        <v>0</v>
      </c>
      <c r="O37" s="28">
        <f t="shared" ref="O37" si="64">ROUND((((N37/G37)*H37*K37)),0)</f>
        <v>0</v>
      </c>
      <c r="P37" s="28"/>
      <c r="Q37" s="28">
        <f t="shared" si="0"/>
        <v>0</v>
      </c>
      <c r="R37" s="473">
        <f t="shared" ref="R37" si="65">O37+O38</f>
        <v>0</v>
      </c>
      <c r="S37" s="474"/>
      <c r="T37" s="65">
        <f>ROUND(R37*$L$55,0)</f>
        <v>0</v>
      </c>
      <c r="U37" s="49">
        <f t="shared" ref="U37" si="66">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7">N37</f>
        <v>0</v>
      </c>
      <c r="O38" s="28">
        <f t="shared" ref="O38" si="68">ROUND((((N38/G37)*H38*K38)),0)</f>
        <v>0</v>
      </c>
      <c r="P38" s="30"/>
      <c r="Q38" s="28">
        <f t="shared" si="0"/>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7'!N39*(1+CoL_P8),0)*Mult_P8</f>
        <v>0</v>
      </c>
      <c r="O39" s="28">
        <f t="shared" ref="O39" si="69">ROUND((((N39/G39)*H39*K39)),0)</f>
        <v>0</v>
      </c>
      <c r="P39" s="28"/>
      <c r="Q39" s="28">
        <f t="shared" si="0"/>
        <v>0</v>
      </c>
      <c r="R39" s="473">
        <f t="shared" ref="R39" si="70">O39+O40</f>
        <v>0</v>
      </c>
      <c r="S39" s="474"/>
      <c r="T39" s="65">
        <f>ROUND(R39*$L$55,0)</f>
        <v>0</v>
      </c>
      <c r="U39" s="49">
        <f t="shared" ref="U39" si="71">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2">N39</f>
        <v>0</v>
      </c>
      <c r="O40" s="28">
        <f t="shared" ref="O40" si="73">ROUND((((N40/G39)*H40*K40)),0)</f>
        <v>0</v>
      </c>
      <c r="P40" s="30"/>
      <c r="Q40" s="28">
        <f t="shared" si="0"/>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7'!N41*(1+CoL_P8),0)*Mult_P8</f>
        <v>0</v>
      </c>
      <c r="O41" s="28">
        <f t="shared" ref="O41" si="74">ROUND((((N41/G41)*H41*K41)),0)</f>
        <v>0</v>
      </c>
      <c r="P41" s="28"/>
      <c r="Q41" s="28">
        <f t="shared" si="0"/>
        <v>0</v>
      </c>
      <c r="R41" s="473">
        <f t="shared" ref="R41" si="75">O41+O42</f>
        <v>0</v>
      </c>
      <c r="S41" s="474"/>
      <c r="T41" s="65">
        <f>ROUND(R41*$L$55,0)</f>
        <v>0</v>
      </c>
      <c r="U41" s="49">
        <f t="shared" ref="U41" si="76">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7">N41</f>
        <v>0</v>
      </c>
      <c r="O42" s="28">
        <f t="shared" ref="O42" si="78">ROUND((((N42/G41)*H42*K42)),0)</f>
        <v>0</v>
      </c>
      <c r="P42" s="30"/>
      <c r="Q42" s="28">
        <f t="shared" si="0"/>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7'!N43*(1+CoL_P8),0)*Mult_P8</f>
        <v>0</v>
      </c>
      <c r="O43" s="28">
        <f t="shared" ref="O43" si="79">ROUND((((N43/G43)*H43*K43)),0)</f>
        <v>0</v>
      </c>
      <c r="P43" s="28"/>
      <c r="Q43" s="28">
        <f t="shared" si="0"/>
        <v>0</v>
      </c>
      <c r="R43" s="473">
        <f t="shared" ref="R43" si="80">O43+O44</f>
        <v>0</v>
      </c>
      <c r="S43" s="474"/>
      <c r="T43" s="65">
        <f>ROUND(R43*$L$55,0)</f>
        <v>0</v>
      </c>
      <c r="U43" s="49">
        <f t="shared" ref="U43" si="81">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2">N43</f>
        <v>0</v>
      </c>
      <c r="O44" s="28">
        <f t="shared" ref="O44" si="83">ROUND((((N44/G43)*H44*K44)),0)</f>
        <v>0</v>
      </c>
      <c r="P44" s="30"/>
      <c r="Q44" s="28">
        <f t="shared" si="0"/>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7'!N45*(1+CoL_P8),0)*Mult_P8</f>
        <v>0</v>
      </c>
      <c r="O45" s="28">
        <f t="shared" ref="O45" si="84">ROUND((((N45/G45)*H45*K45)),0)</f>
        <v>0</v>
      </c>
      <c r="P45" s="28"/>
      <c r="Q45" s="28">
        <f t="shared" si="0"/>
        <v>0</v>
      </c>
      <c r="R45" s="473">
        <f t="shared" ref="R45" si="85">O45+O46</f>
        <v>0</v>
      </c>
      <c r="S45" s="474"/>
      <c r="T45" s="65">
        <f>ROUND(R45*$L$55,0)</f>
        <v>0</v>
      </c>
      <c r="U45" s="49">
        <f t="shared" ref="U45" si="86">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7">N45</f>
        <v>0</v>
      </c>
      <c r="O46" s="28">
        <f t="shared" ref="O46" si="88">ROUND((((N46/G45)*H46*K46)),0)</f>
        <v>0</v>
      </c>
      <c r="P46" s="30"/>
      <c r="Q46" s="28">
        <f t="shared" si="0"/>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7'!N47*(1+CoL_P8),0)*Mult_P8</f>
        <v>0</v>
      </c>
      <c r="O47" s="28">
        <f t="shared" ref="O47" si="89">ROUND((((N47/G47)*H47*K47)),0)</f>
        <v>0</v>
      </c>
      <c r="P47" s="28"/>
      <c r="Q47" s="28">
        <f t="shared" si="0"/>
        <v>0</v>
      </c>
      <c r="R47" s="473">
        <f t="shared" ref="R47" si="90">O47+O48</f>
        <v>0</v>
      </c>
      <c r="S47" s="474"/>
      <c r="T47" s="65">
        <f>ROUND(R47*$L$55,0)</f>
        <v>0</v>
      </c>
      <c r="U47" s="49">
        <f t="shared" ref="U47" si="91">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2">N47</f>
        <v>0</v>
      </c>
      <c r="O48" s="28">
        <f t="shared" ref="O48" si="93">ROUND((((N48/G47)*H48*K48)),0)</f>
        <v>0</v>
      </c>
      <c r="P48" s="30"/>
      <c r="Q48" s="28">
        <f t="shared" si="0"/>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7'!N49*(1+CoL_P8),0)*Mult_P8</f>
        <v>0</v>
      </c>
      <c r="O49" s="28">
        <f t="shared" ref="O49" si="94">ROUND((((N49/G49)*H49*K49)),0)</f>
        <v>0</v>
      </c>
      <c r="P49" s="28"/>
      <c r="Q49" s="28">
        <f t="shared" si="0"/>
        <v>0</v>
      </c>
      <c r="R49" s="473">
        <f t="shared" ref="R49" si="95">O49+O50</f>
        <v>0</v>
      </c>
      <c r="S49" s="474"/>
      <c r="T49" s="65">
        <f>ROUND(R49*$L$55,0)</f>
        <v>0</v>
      </c>
      <c r="U49" s="49">
        <f t="shared" ref="U49" si="96">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7">N49</f>
        <v>0</v>
      </c>
      <c r="O50" s="28">
        <f t="shared" ref="O50" si="98">ROUND((((N50/G49)*H50*K50)),0)</f>
        <v>0</v>
      </c>
      <c r="P50" s="30"/>
      <c r="Q50" s="28">
        <f t="shared" si="0"/>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7'!N51*(1+CoL_P8),0)*Mult_P8</f>
        <v>0</v>
      </c>
      <c r="O51" s="28">
        <f t="shared" ref="O51" si="99">ROUND((((N51/G51)*H51*K51)),0)</f>
        <v>0</v>
      </c>
      <c r="P51" s="28"/>
      <c r="Q51" s="28">
        <f t="shared" si="0"/>
        <v>0</v>
      </c>
      <c r="R51" s="473">
        <f t="shared" ref="R51" si="100">O51+O52</f>
        <v>0</v>
      </c>
      <c r="S51" s="474"/>
      <c r="T51" s="65">
        <f>ROUND(R51*$L$55,0)</f>
        <v>0</v>
      </c>
      <c r="U51" s="49">
        <f t="shared" ref="U51" si="101">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2">N51</f>
        <v>0</v>
      </c>
      <c r="O52" s="28">
        <f t="shared" ref="O52" si="103">ROUND((((N52/G51)*H52*K52)),0)</f>
        <v>0</v>
      </c>
      <c r="P52" s="30"/>
      <c r="Q52" s="28">
        <f t="shared" si="0"/>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7'!N53*(1+CoL_P8),0)*Mult_P8</f>
        <v>0</v>
      </c>
      <c r="O53" s="28">
        <f t="shared" ref="O53" si="104">ROUND((((N53/G53)*H53*K53)),0)</f>
        <v>0</v>
      </c>
      <c r="P53" s="28"/>
      <c r="Q53" s="28">
        <f t="shared" si="0"/>
        <v>0</v>
      </c>
      <c r="R53" s="473">
        <f t="shared" ref="R53" si="105">O53+O54</f>
        <v>0</v>
      </c>
      <c r="S53" s="474"/>
      <c r="T53" s="65">
        <f>ROUND(R53*$L$55,0)</f>
        <v>0</v>
      </c>
      <c r="U53" s="49">
        <f t="shared" ref="U53" si="106">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7">N53</f>
        <v>0</v>
      </c>
      <c r="O54" s="28">
        <f t="shared" ref="O54" si="108">ROUND((((N54/G53)*H54*K54)),0)</f>
        <v>0</v>
      </c>
      <c r="P54" s="30"/>
      <c r="Q54" s="28">
        <f t="shared" si="0"/>
        <v>0</v>
      </c>
      <c r="R54" s="475"/>
      <c r="S54" s="476"/>
      <c r="T54" s="66"/>
      <c r="U54" s="90"/>
    </row>
    <row r="55" spans="1:21">
      <c r="A55" s="20" t="s">
        <v>118</v>
      </c>
      <c r="B55" s="10"/>
      <c r="C55" s="6"/>
      <c r="D55" s="11"/>
      <c r="E55" s="6"/>
      <c r="F55" s="6"/>
      <c r="G55" s="6"/>
      <c r="H55" s="6"/>
      <c r="I55" s="47" t="s">
        <v>45</v>
      </c>
      <c r="J55" s="47"/>
      <c r="K55" s="47"/>
      <c r="L55" s="125">
        <f>Fringe_P8</f>
        <v>0.35</v>
      </c>
      <c r="M55" s="205"/>
      <c r="N55" s="257" t="s">
        <v>3</v>
      </c>
      <c r="O55" s="176">
        <f t="shared" ref="O55:U55" si="109">SUM(O5:O54)</f>
        <v>0</v>
      </c>
      <c r="P55" s="176">
        <f t="shared" si="109"/>
        <v>0</v>
      </c>
      <c r="Q55" s="178">
        <f t="shared" si="109"/>
        <v>0</v>
      </c>
      <c r="R55" s="479">
        <f t="shared" ref="R55" si="110">SUM(R5:R54)</f>
        <v>0</v>
      </c>
      <c r="S55" s="480"/>
      <c r="T55" s="100">
        <f t="shared" si="109"/>
        <v>0</v>
      </c>
      <c r="U55" s="179">
        <f t="shared" si="109"/>
        <v>0</v>
      </c>
    </row>
    <row r="56" spans="1:21" ht="13.2" customHeight="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FringePD_P8</f>
        <v>0.19</v>
      </c>
      <c r="O57" s="26">
        <f>ROUND('Period 7'!O57*(1+CoL_P8),0)*Mult_P8</f>
        <v>0</v>
      </c>
      <c r="P57" s="28"/>
      <c r="Q57" s="28">
        <f>O57+P57</f>
        <v>0</v>
      </c>
      <c r="R57" s="473">
        <f t="shared" ref="R57:R62" si="111">O57</f>
        <v>0</v>
      </c>
      <c r="S57" s="474"/>
      <c r="T57" s="65">
        <f>ROUND(R57*N57,0)</f>
        <v>0</v>
      </c>
      <c r="U57" s="49">
        <f t="shared" ref="U57:U63" si="112">R57+T57</f>
        <v>0</v>
      </c>
    </row>
    <row r="58" spans="1:21" ht="13.2" customHeight="1">
      <c r="A58" s="20" t="s">
        <v>10</v>
      </c>
      <c r="B58" s="10" t="s">
        <v>16</v>
      </c>
      <c r="C58" s="6"/>
      <c r="D58" s="11" t="s">
        <v>17</v>
      </c>
      <c r="E58" s="6" t="s">
        <v>20</v>
      </c>
      <c r="F58" s="6"/>
      <c r="G58" s="6"/>
      <c r="H58" s="6"/>
      <c r="I58" s="6"/>
      <c r="J58" s="6"/>
      <c r="K58" s="4"/>
      <c r="L58" s="4"/>
      <c r="M58" s="46"/>
      <c r="N58" s="259">
        <f>Fringe_P8</f>
        <v>0.35</v>
      </c>
      <c r="O58" s="26">
        <f>ROUND('Period 7'!O58*(1+CoL_P8),0)*Mult_P8</f>
        <v>0</v>
      </c>
      <c r="P58" s="28"/>
      <c r="Q58" s="28">
        <f t="shared" ref="Q58:Q62" si="113">O58+P58</f>
        <v>0</v>
      </c>
      <c r="R58" s="473">
        <f t="shared" si="111"/>
        <v>0</v>
      </c>
      <c r="S58" s="474"/>
      <c r="T58" s="65">
        <f t="shared" ref="T58:T62" si="114">ROUND(R58*N58,0)</f>
        <v>0</v>
      </c>
      <c r="U58" s="49">
        <f t="shared" si="112"/>
        <v>0</v>
      </c>
    </row>
    <row r="59" spans="1:21" ht="13.2" customHeight="1" thickBot="1">
      <c r="A59" s="20" t="s">
        <v>12</v>
      </c>
      <c r="B59" s="10" t="s">
        <v>16</v>
      </c>
      <c r="C59" s="6"/>
      <c r="D59" s="11" t="s">
        <v>17</v>
      </c>
      <c r="E59" s="6" t="s">
        <v>125</v>
      </c>
      <c r="F59" s="6"/>
      <c r="G59" s="6"/>
      <c r="H59" s="6"/>
      <c r="I59" s="42"/>
      <c r="J59" s="6"/>
      <c r="L59" s="4"/>
      <c r="M59" s="255"/>
      <c r="N59" s="259">
        <f>Fringe_P8</f>
        <v>0.35</v>
      </c>
      <c r="O59" s="26">
        <f>ROUND('Period 7'!O59*(1+CoL_P8),0)*Mult_P8</f>
        <v>0</v>
      </c>
      <c r="P59" s="28"/>
      <c r="Q59" s="28">
        <f t="shared" si="113"/>
        <v>0</v>
      </c>
      <c r="R59" s="473">
        <f t="shared" si="111"/>
        <v>0</v>
      </c>
      <c r="S59" s="474"/>
      <c r="T59" s="65">
        <f t="shared" si="114"/>
        <v>0</v>
      </c>
      <c r="U59" s="49">
        <f t="shared" si="112"/>
        <v>0</v>
      </c>
    </row>
    <row r="60" spans="1:21" ht="13.2" customHeight="1" thickBot="1">
      <c r="A60" s="20" t="s">
        <v>13</v>
      </c>
      <c r="B60" s="10" t="s">
        <v>16</v>
      </c>
      <c r="C60" s="6"/>
      <c r="D60" s="11" t="s">
        <v>17</v>
      </c>
      <c r="E60" s="6" t="s">
        <v>21</v>
      </c>
      <c r="F60" s="6"/>
      <c r="G60" s="6"/>
      <c r="H60" s="69" t="s">
        <v>53</v>
      </c>
      <c r="I60" s="71"/>
      <c r="J60" s="71"/>
      <c r="K60" s="82"/>
      <c r="L60" s="4"/>
      <c r="M60" s="255"/>
      <c r="N60" s="259">
        <f>FringeGrad_P8</f>
        <v>9.5000000000000001E-2</v>
      </c>
      <c r="O60" s="26">
        <f>GRA_Salary_Estimator!J52</f>
        <v>0</v>
      </c>
      <c r="P60" s="28"/>
      <c r="Q60" s="28">
        <f t="shared" si="113"/>
        <v>0</v>
      </c>
      <c r="R60" s="473">
        <f t="shared" si="111"/>
        <v>0</v>
      </c>
      <c r="S60" s="474"/>
      <c r="T60" s="65">
        <f t="shared" si="114"/>
        <v>0</v>
      </c>
      <c r="U60" s="49">
        <f t="shared" si="112"/>
        <v>0</v>
      </c>
    </row>
    <row r="61" spans="1:21" ht="13.2" customHeight="1" thickBot="1">
      <c r="A61" s="20" t="s">
        <v>14</v>
      </c>
      <c r="B61" s="10" t="s">
        <v>16</v>
      </c>
      <c r="C61" s="6"/>
      <c r="D61" s="11" t="s">
        <v>17</v>
      </c>
      <c r="E61" s="6" t="s">
        <v>22</v>
      </c>
      <c r="F61" s="6"/>
      <c r="G61" s="6"/>
      <c r="H61" s="69" t="s">
        <v>53</v>
      </c>
      <c r="I61" s="71"/>
      <c r="J61" s="71"/>
      <c r="K61" s="82"/>
      <c r="L61" s="4"/>
      <c r="M61" s="255"/>
      <c r="N61" s="259">
        <f>FringeUnderGrad_P8</f>
        <v>2E-3</v>
      </c>
      <c r="O61" s="26">
        <f>ROUND('Period 7'!O61*(1+CoL_P8),0)*Mult_P8</f>
        <v>0</v>
      </c>
      <c r="P61" s="28"/>
      <c r="Q61" s="28">
        <f t="shared" si="113"/>
        <v>0</v>
      </c>
      <c r="R61" s="473">
        <f t="shared" si="111"/>
        <v>0</v>
      </c>
      <c r="S61" s="474"/>
      <c r="T61" s="65">
        <f t="shared" si="114"/>
        <v>0</v>
      </c>
      <c r="U61" s="49">
        <f t="shared" si="112"/>
        <v>0</v>
      </c>
    </row>
    <row r="62" spans="1:21" ht="13.2" customHeight="1" thickBot="1">
      <c r="A62" s="20" t="s">
        <v>15</v>
      </c>
      <c r="B62" s="10" t="s">
        <v>16</v>
      </c>
      <c r="C62" s="6"/>
      <c r="D62" s="11" t="s">
        <v>17</v>
      </c>
      <c r="E62" s="6" t="s">
        <v>23</v>
      </c>
      <c r="F62" s="6"/>
      <c r="G62" s="42"/>
      <c r="H62" s="6"/>
      <c r="I62" s="6"/>
      <c r="J62" s="6"/>
      <c r="K62" s="4"/>
      <c r="L62" s="4"/>
      <c r="M62" s="255"/>
      <c r="N62" s="259">
        <f>Fringe_P8</f>
        <v>0.35</v>
      </c>
      <c r="O62" s="26">
        <f>ROUND('Period 7'!O62*(1+CoL_P8),0)*Mult_P8</f>
        <v>0</v>
      </c>
      <c r="P62" s="31"/>
      <c r="Q62" s="31">
        <f t="shared" si="113"/>
        <v>0</v>
      </c>
      <c r="R62" s="490">
        <f t="shared" si="111"/>
        <v>0</v>
      </c>
      <c r="S62" s="491"/>
      <c r="T62" s="104">
        <f t="shared" si="114"/>
        <v>0</v>
      </c>
      <c r="U62" s="105">
        <f t="shared" si="112"/>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2"/>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2"/>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5">O87+P87</f>
        <v>0</v>
      </c>
    </row>
    <row r="88" spans="1:19" ht="13.2" customHeight="1">
      <c r="A88" s="21" t="s">
        <v>35</v>
      </c>
      <c r="B88" s="4"/>
      <c r="C88" s="4"/>
      <c r="D88" s="4"/>
      <c r="E88" s="4"/>
      <c r="F88" s="4"/>
      <c r="G88" s="69" t="s">
        <v>56</v>
      </c>
      <c r="H88" s="71"/>
      <c r="I88" s="71"/>
      <c r="J88" s="71"/>
      <c r="K88" s="72"/>
      <c r="L88" s="88"/>
      <c r="M88" s="71"/>
      <c r="N88" s="72"/>
      <c r="O88" s="139"/>
      <c r="P88" s="28"/>
      <c r="Q88" s="29">
        <f t="shared" si="115"/>
        <v>0</v>
      </c>
    </row>
    <row r="89" spans="1:19" ht="13.2" customHeight="1" thickBot="1">
      <c r="A89" s="21" t="s">
        <v>36</v>
      </c>
      <c r="B89" s="4"/>
      <c r="C89" s="4"/>
      <c r="D89" s="4"/>
      <c r="E89" s="4"/>
      <c r="F89" s="4"/>
      <c r="G89" s="6"/>
      <c r="H89" s="8"/>
      <c r="I89" s="6"/>
      <c r="J89" s="6"/>
      <c r="K89" s="6"/>
      <c r="L89" s="6"/>
      <c r="M89" s="6"/>
      <c r="N89" s="24"/>
      <c r="O89" s="139"/>
      <c r="P89" s="28"/>
      <c r="Q89" s="29">
        <f t="shared" si="115"/>
        <v>0</v>
      </c>
    </row>
    <row r="90" spans="1:19" ht="13.2" customHeight="1" thickBot="1">
      <c r="A90" s="21" t="s">
        <v>101</v>
      </c>
      <c r="B90" s="4"/>
      <c r="C90" s="4"/>
      <c r="D90" s="4"/>
      <c r="E90" s="4"/>
      <c r="F90" s="4"/>
      <c r="G90" s="6"/>
      <c r="H90" s="42"/>
      <c r="I90" s="69"/>
      <c r="J90" s="71"/>
      <c r="K90" s="71"/>
      <c r="L90" s="71"/>
      <c r="M90" s="83" t="s">
        <v>55</v>
      </c>
      <c r="N90" s="206">
        <f>Subcontracts!AA26*Mult_P8</f>
        <v>0</v>
      </c>
      <c r="O90" s="140">
        <f>SUM(Subcontracts!Y26:Z26)*Mult_P8</f>
        <v>0</v>
      </c>
      <c r="P90" s="141"/>
      <c r="Q90" s="55">
        <f t="shared" si="115"/>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ROUND(N93*GradStudent_P8,0)</f>
        <v>0</v>
      </c>
      <c r="P93" s="242"/>
      <c r="Q93" s="240">
        <f t="shared" ref="Q93:Q94" si="116">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6"/>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8"/>
      <c r="O97" s="32"/>
      <c r="P97" s="152"/>
      <c r="Q97" s="157"/>
    </row>
    <row r="98" spans="1:23" ht="13.2" customHeight="1">
      <c r="A98" s="23"/>
      <c r="B98" s="466"/>
      <c r="C98" s="466"/>
      <c r="D98" s="466"/>
      <c r="E98" s="466"/>
      <c r="F98" s="2"/>
      <c r="G98" s="8"/>
      <c r="H98" s="2"/>
      <c r="I98" s="2"/>
      <c r="J98" s="2"/>
      <c r="K98" s="443"/>
      <c r="L98" s="443"/>
      <c r="M98" s="2"/>
      <c r="N98" s="46"/>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7">SUM(P102:P103)</f>
        <v>0</v>
      </c>
      <c r="Q104" s="108">
        <f t="shared" si="117"/>
        <v>0</v>
      </c>
      <c r="R104" s="12"/>
      <c r="S104" s="444" t="s">
        <v>156</v>
      </c>
      <c r="T104" s="445"/>
      <c r="U104" s="446"/>
      <c r="V104" s="44"/>
      <c r="W104" s="44"/>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ROUND((P104-(P93+P79+P71))*IDC_OU_P8,0)</f>
        <v>0</v>
      </c>
      <c r="Q105" s="241">
        <f>P105</f>
        <v>0</v>
      </c>
      <c r="S105" s="471" t="s">
        <v>404</v>
      </c>
      <c r="T105" s="472"/>
      <c r="U105" s="404" t="str">
        <f>IF(NIH="Yes",O104-Subcontracts!Z26,"N/A")</f>
        <v>N/A</v>
      </c>
      <c r="V105" s="397"/>
      <c r="W105" s="403"/>
    </row>
    <row r="106" spans="1:23" ht="13.2" customHeight="1" thickBot="1">
      <c r="A106" s="91"/>
      <c r="B106" s="421">
        <f>IDC_P8</f>
        <v>0.55000000000000004</v>
      </c>
      <c r="C106" s="421"/>
      <c r="D106" s="421"/>
      <c r="E106" s="421"/>
      <c r="F106" s="174"/>
      <c r="J106" s="185"/>
      <c r="K106" s="25"/>
      <c r="L106" s="299" t="s">
        <v>293</v>
      </c>
      <c r="M106" s="424" t="str">
        <f>IF(IDC_Base="MTDC","N/A                 ",O104)</f>
        <v xml:space="preserve">N/A                 </v>
      </c>
      <c r="N106" s="425"/>
      <c r="O106" s="238">
        <f>IF(IDC_Base="MTDC",ROUND(M105*IDC_P8,0),ROUND(M106*IDC_P8,0))</f>
        <v>0</v>
      </c>
      <c r="P106" s="182">
        <f>ROUND(IF(M105*IDC_OU_P8&lt;O106,0,(M105*IDC_OU_P8)-O106),0)</f>
        <v>0</v>
      </c>
      <c r="Q106" s="239">
        <f>O106+P106</f>
        <v>0</v>
      </c>
      <c r="S106" s="447" t="s">
        <v>403</v>
      </c>
      <c r="T106" s="448"/>
      <c r="U106" s="449"/>
      <c r="V106" s="44"/>
      <c r="W106" s="44"/>
    </row>
    <row r="107" spans="1:23" ht="13.2" customHeight="1" thickBot="1">
      <c r="A107" s="92" t="s">
        <v>80</v>
      </c>
      <c r="B107" s="93"/>
      <c r="C107" s="93"/>
      <c r="D107" s="93"/>
      <c r="E107" s="93"/>
      <c r="F107" s="93"/>
      <c r="G107" s="93"/>
      <c r="H107" s="89"/>
      <c r="I107" s="94"/>
      <c r="J107" s="94"/>
      <c r="K107" s="186"/>
      <c r="L107" s="94"/>
      <c r="M107" s="94"/>
      <c r="N107" s="95"/>
      <c r="O107" s="109">
        <f>SUM(O104:O106)</f>
        <v>0</v>
      </c>
      <c r="P107" s="111">
        <f t="shared" ref="P107:Q107" si="118">SUM(P104:P106)</f>
        <v>0</v>
      </c>
      <c r="Q107" s="108">
        <f t="shared" si="118"/>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19">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19"/>
        <v>0</v>
      </c>
    </row>
    <row r="110" spans="1:23" ht="13.8" thickBot="1">
      <c r="A110" s="44"/>
      <c r="J110" s="430" t="s">
        <v>285</v>
      </c>
      <c r="K110" s="430"/>
      <c r="L110" s="430"/>
      <c r="M110" s="430"/>
      <c r="N110" s="430"/>
      <c r="O110" s="282">
        <f>SUM(O107:O109)</f>
        <v>0</v>
      </c>
      <c r="P110" s="283">
        <f t="shared" ref="P110:Q110" si="120">SUM(P107:P109)</f>
        <v>0</v>
      </c>
      <c r="Q110" s="284">
        <f t="shared" si="120"/>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2"/>
      <c r="O114" s="36"/>
      <c r="P114" s="36"/>
      <c r="Q114" s="36"/>
    </row>
    <row r="116" spans="1:17">
      <c r="Q116" s="38"/>
    </row>
    <row r="118" spans="1:17">
      <c r="Q118" s="38"/>
    </row>
  </sheetData>
  <mergeCells count="134">
    <mergeCell ref="K3:L3"/>
    <mergeCell ref="M3:N3"/>
    <mergeCell ref="A8:F8"/>
    <mergeCell ref="A10:F10"/>
    <mergeCell ref="H4:M4"/>
    <mergeCell ref="A6:F6"/>
    <mergeCell ref="A14:F14"/>
    <mergeCell ref="A4:F4"/>
    <mergeCell ref="A22:F22"/>
    <mergeCell ref="A12:F12"/>
    <mergeCell ref="A20:F20"/>
    <mergeCell ref="A16:F16"/>
    <mergeCell ref="A18:F18"/>
    <mergeCell ref="A112:C112"/>
    <mergeCell ref="D112:L113"/>
    <mergeCell ref="J109:L109"/>
    <mergeCell ref="J110:N110"/>
    <mergeCell ref="M109:N109"/>
    <mergeCell ref="A24:F24"/>
    <mergeCell ref="A108:I108"/>
    <mergeCell ref="J108:L108"/>
    <mergeCell ref="M108:N108"/>
    <mergeCell ref="M105:N105"/>
    <mergeCell ref="K85:L85"/>
    <mergeCell ref="K97:L97"/>
    <mergeCell ref="K68:L68"/>
    <mergeCell ref="K69:L69"/>
    <mergeCell ref="K84:L84"/>
    <mergeCell ref="A52:F52"/>
    <mergeCell ref="A54:F54"/>
    <mergeCell ref="A48:F48"/>
    <mergeCell ref="B97:E97"/>
    <mergeCell ref="A42:F42"/>
    <mergeCell ref="A111:C111"/>
    <mergeCell ref="B68:E68"/>
    <mergeCell ref="B69:E69"/>
    <mergeCell ref="B70:E70"/>
    <mergeCell ref="B83:E83"/>
    <mergeCell ref="A75:N75"/>
    <mergeCell ref="K83:L83"/>
    <mergeCell ref="M100:N100"/>
    <mergeCell ref="J101:N101"/>
    <mergeCell ref="G94:N94"/>
    <mergeCell ref="B84:E84"/>
    <mergeCell ref="B85:E85"/>
    <mergeCell ref="B98:E98"/>
    <mergeCell ref="B99:E99"/>
    <mergeCell ref="B74:K74"/>
    <mergeCell ref="M106:N106"/>
    <mergeCell ref="A1:U1"/>
    <mergeCell ref="K98:L98"/>
    <mergeCell ref="K99:L99"/>
    <mergeCell ref="A26:F26"/>
    <mergeCell ref="A28:F28"/>
    <mergeCell ref="A30:F30"/>
    <mergeCell ref="A32:F32"/>
    <mergeCell ref="A34:F34"/>
    <mergeCell ref="A36:F36"/>
    <mergeCell ref="A38:F38"/>
    <mergeCell ref="A40:F40"/>
    <mergeCell ref="K70:L70"/>
    <mergeCell ref="A50:F50"/>
    <mergeCell ref="A44:F44"/>
    <mergeCell ref="A46:F46"/>
    <mergeCell ref="A63:N63"/>
    <mergeCell ref="A65:N65"/>
    <mergeCell ref="B106:E106"/>
    <mergeCell ref="H2:N2"/>
    <mergeCell ref="O2:T3"/>
    <mergeCell ref="A3:G3"/>
    <mergeCell ref="H3:J3"/>
    <mergeCell ref="R9:S9"/>
    <mergeCell ref="R10:S10"/>
    <mergeCell ref="R11:S11"/>
    <mergeCell ref="R12:S12"/>
    <mergeCell ref="R13:S13"/>
    <mergeCell ref="R4:S4"/>
    <mergeCell ref="R5:S5"/>
    <mergeCell ref="R6:S6"/>
    <mergeCell ref="R7:S7"/>
    <mergeCell ref="R8:S8"/>
    <mergeCell ref="R19:S19"/>
    <mergeCell ref="R20:S20"/>
    <mergeCell ref="R21:S21"/>
    <mergeCell ref="R22:S22"/>
    <mergeCell ref="R23:S23"/>
    <mergeCell ref="R14:S14"/>
    <mergeCell ref="R15:S15"/>
    <mergeCell ref="R16:S16"/>
    <mergeCell ref="R17:S17"/>
    <mergeCell ref="R18:S18"/>
    <mergeCell ref="R29:S29"/>
    <mergeCell ref="R30:S30"/>
    <mergeCell ref="R31:S31"/>
    <mergeCell ref="R32:S32"/>
    <mergeCell ref="R33:S33"/>
    <mergeCell ref="R24:S24"/>
    <mergeCell ref="R25:S25"/>
    <mergeCell ref="R26:S26"/>
    <mergeCell ref="R27:S27"/>
    <mergeCell ref="R28:S28"/>
    <mergeCell ref="R39:S39"/>
    <mergeCell ref="R40:S40"/>
    <mergeCell ref="R41:S41"/>
    <mergeCell ref="R42:S42"/>
    <mergeCell ref="R43:S43"/>
    <mergeCell ref="R34:S34"/>
    <mergeCell ref="R35:S35"/>
    <mergeCell ref="R36:S36"/>
    <mergeCell ref="R37:S37"/>
    <mergeCell ref="R38:S38"/>
    <mergeCell ref="R49:S49"/>
    <mergeCell ref="R50:S50"/>
    <mergeCell ref="R51:S51"/>
    <mergeCell ref="R52:S52"/>
    <mergeCell ref="R53:S53"/>
    <mergeCell ref="R44:S44"/>
    <mergeCell ref="R45:S45"/>
    <mergeCell ref="R46:S46"/>
    <mergeCell ref="R47:S47"/>
    <mergeCell ref="R48:S48"/>
    <mergeCell ref="S104:U104"/>
    <mergeCell ref="S105:T105"/>
    <mergeCell ref="S106:U106"/>
    <mergeCell ref="R59:S59"/>
    <mergeCell ref="R60:S60"/>
    <mergeCell ref="R61:S61"/>
    <mergeCell ref="R62:S62"/>
    <mergeCell ref="R63:S63"/>
    <mergeCell ref="R54:S54"/>
    <mergeCell ref="R55:S55"/>
    <mergeCell ref="R56:S56"/>
    <mergeCell ref="R57:S57"/>
    <mergeCell ref="R58:S58"/>
  </mergeCells>
  <conditionalFormatting sqref="N5 N7 N9 N11 N13 N15 N17 N19 N21 N23 N25 N27 N29 N31 N33 N35 N37 N39 N41 N43 N45 N47 N49 N51 N53">
    <cfRule type="expression" dxfId="17" priority="2">
      <formula>IF(NIH="Yes",OR(AND(G5=9,N5&gt;NIHcap09mo),AND(G5=12,N5&gt;NIHcap12mo)))</formula>
    </cfRule>
  </conditionalFormatting>
  <dataValidations count="7">
    <dataValidation type="whole" allowBlank="1" showInputMessage="1" showErrorMessage="1" promptTitle="Tuition Remission " prompt="Tuition Remission cannot be charged for partial months, round up to the next whole number" sqref="N93" xr:uid="{C10E770F-F079-4655-817C-B04A0E69C66C}">
      <formula1>0</formula1>
      <formula2>500</formula2>
    </dataValidation>
    <dataValidation type="custom" allowBlank="1" showInputMessage="1" showErrorMessage="1" promptTitle="Formula Protection" prompt="Expenses should be entered using lines to the left." sqref="O71 O74 O79 O86 O100" xr:uid="{46D399D3-DF9D-F74B-8B2E-C5D8A509A413}">
      <formula1>"""StopsOverwritingOfFormulas"""</formula1>
    </dataValidation>
    <dataValidation type="custom" allowBlank="1" showInputMessage="1" showErrorMessage="1" promptTitle="Formula Protection" prompt="Expenses calculated using data  entered on Subcontracts tab." sqref="N90" xr:uid="{86E69599-45F8-BC4E-A382-590BC4012591}">
      <formula1>"""StopsOverwritingOfFormulas"""</formula1>
    </dataValidation>
    <dataValidation type="custom" allowBlank="1" showInputMessage="1" showErrorMessage="1" promptTitle="DO NOT enter data in this cell" prompt="Third party cost share data should be entered at the bottom of this spreadsheet." sqref="P90" xr:uid="{846AF026-DEB5-CA41-833C-67818D4AF098}">
      <formula1>"""StopsOverwritingOfFormulas"""</formula1>
    </dataValidation>
    <dataValidation type="custom" allowBlank="1" showInputMessage="1" showErrorMessage="1" promptTitle="Formula Protection" prompt="Tuition calculated based on # of GRA months entered to the left." sqref="O93" xr:uid="{BEFD5CD9-B64D-B543-A719-351BAC96C01B}">
      <formula1>"""StopsOverwritingOfFormulas"""</formula1>
    </dataValidation>
    <dataValidation type="custom" allowBlank="1" showInputMessage="1" showErrorMessage="1" promptTitle="Formula Protection" prompt="Enter subcontract information on Subcontracts tab." sqref="O90" xr:uid="{86753791-E44F-B749-94EC-80FD8829439B}">
      <formula1>"""StopsOverwritingOfFormulas"""</formula1>
    </dataValidation>
    <dataValidation type="custom" allowBlank="1" showInputMessage="1" showErrorMessage="1" promptTitle="DO NOT enter data in this cell" prompt="Enter the Start &amp; End dates on the Info tab to active this sheet on the Cumulative tab." sqref="H3:J3 M3:N3" xr:uid="{476FD5C5-1BBA-4742-A369-7663F368323D}">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8218BB92-5F00-4C5F-A292-664C7FCA952F}">
            <xm:f>OR(GRA_Salary_Estimator!$J$52=0,$O$60&lt;GRA_Salary_Estimator!$J$52)</xm:f>
            <x14:dxf>
              <font>
                <b/>
                <i val="0"/>
                <strike val="0"/>
                <color rgb="FFFF0000"/>
              </font>
              <fill>
                <patternFill patternType="none">
                  <bgColor auto="1"/>
                </patternFill>
              </fill>
            </x14:dxf>
          </x14:cfRule>
          <xm:sqref>O60</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1596E-A0CC-4B40-93FD-2AEE1112158D}">
  <sheetPr>
    <pageSetUpPr fitToPage="1"/>
  </sheetPr>
  <dimension ref="A1:Y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5">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5" ht="13.95" customHeight="1" thickBot="1">
      <c r="A2" s="210"/>
      <c r="B2" s="210"/>
      <c r="C2" s="210"/>
      <c r="D2" s="210"/>
      <c r="E2" s="210"/>
      <c r="F2" s="210"/>
      <c r="G2" s="210"/>
      <c r="H2" s="409" t="s">
        <v>226</v>
      </c>
      <c r="I2" s="409"/>
      <c r="J2" s="409"/>
      <c r="K2" s="409"/>
      <c r="L2" s="409"/>
      <c r="M2" s="409"/>
      <c r="N2" s="409"/>
      <c r="O2" s="494"/>
      <c r="P2" s="494"/>
      <c r="Q2" s="494"/>
      <c r="R2" s="494"/>
      <c r="S2" s="494"/>
      <c r="T2" s="494"/>
    </row>
    <row r="3" spans="1:25" ht="13.8" thickBot="1">
      <c r="A3" s="497"/>
      <c r="B3" s="497"/>
      <c r="C3" s="497"/>
      <c r="D3" s="497"/>
      <c r="E3" s="497"/>
      <c r="F3" s="497"/>
      <c r="G3" s="498"/>
      <c r="H3" s="415" t="str">
        <f>IF(Begin_P9&lt;&gt;"",Begin_P9,"")</f>
        <v/>
      </c>
      <c r="I3" s="416"/>
      <c r="J3" s="417"/>
      <c r="K3" s="418" t="s">
        <v>41</v>
      </c>
      <c r="L3" s="418"/>
      <c r="M3" s="415">
        <f>End_P9</f>
        <v>0</v>
      </c>
      <c r="N3" s="417"/>
      <c r="O3" s="494"/>
      <c r="P3" s="494"/>
      <c r="Q3" s="494"/>
      <c r="R3" s="494"/>
      <c r="S3" s="494"/>
      <c r="T3" s="494"/>
      <c r="U3" s="211"/>
    </row>
    <row r="4" spans="1:25"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253" t="s">
        <v>40</v>
      </c>
      <c r="U4" s="254" t="s">
        <v>83</v>
      </c>
      <c r="V4" s="44"/>
      <c r="W4" s="44"/>
      <c r="X4" s="44"/>
      <c r="Y4" s="44"/>
    </row>
    <row r="5" spans="1:25" ht="13.2" customHeight="1">
      <c r="A5" s="18" t="s">
        <v>4</v>
      </c>
      <c r="B5" s="2" t="s">
        <v>5</v>
      </c>
      <c r="C5" s="2"/>
      <c r="D5" s="2"/>
      <c r="E5" s="2"/>
      <c r="F5" s="2"/>
      <c r="G5" s="84">
        <f>'Period 1'!G5</f>
        <v>9</v>
      </c>
      <c r="H5" s="27"/>
      <c r="I5" s="5" t="s">
        <v>6</v>
      </c>
      <c r="J5" s="5" t="s">
        <v>7</v>
      </c>
      <c r="K5" s="5"/>
      <c r="L5" s="6" t="s">
        <v>8</v>
      </c>
      <c r="M5" s="6"/>
      <c r="N5" s="28">
        <f>ROUND('Period 8'!N5*(1+CoL_P9),0)*Mult_P9</f>
        <v>0</v>
      </c>
      <c r="O5" s="28">
        <f>ROUND((((N5/G5)*H5*K5)),0)</f>
        <v>0</v>
      </c>
      <c r="P5" s="28"/>
      <c r="Q5" s="28">
        <f t="shared" ref="Q5:Q54" si="0">O5+P5</f>
        <v>0</v>
      </c>
      <c r="R5" s="473">
        <f>O5+O6</f>
        <v>0</v>
      </c>
      <c r="S5" s="474"/>
      <c r="T5" s="65">
        <f>ROUND(R5*$L$55,0)</f>
        <v>0</v>
      </c>
      <c r="U5" s="49">
        <f>R5+T5</f>
        <v>0</v>
      </c>
      <c r="V5" s="44"/>
      <c r="W5" s="44"/>
      <c r="X5" s="44"/>
      <c r="Y5" s="44"/>
    </row>
    <row r="6" spans="1:25"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c r="V6" s="44"/>
      <c r="W6" s="44"/>
      <c r="X6" s="44"/>
      <c r="Y6" s="44"/>
    </row>
    <row r="7" spans="1:25">
      <c r="A7" s="18" t="s">
        <v>10</v>
      </c>
      <c r="B7" s="2" t="s">
        <v>11</v>
      </c>
      <c r="C7" s="2"/>
      <c r="D7" s="2"/>
      <c r="E7" s="2"/>
      <c r="F7" s="2"/>
      <c r="G7" s="84">
        <f>'Period 1'!G7</f>
        <v>9</v>
      </c>
      <c r="H7" s="27"/>
      <c r="I7" s="5" t="s">
        <v>6</v>
      </c>
      <c r="J7" s="5" t="s">
        <v>7</v>
      </c>
      <c r="K7" s="5"/>
      <c r="L7" s="6" t="s">
        <v>8</v>
      </c>
      <c r="M7" s="6"/>
      <c r="N7" s="28">
        <f>ROUND('Period 8'!N7*(1+CoL_P9),0)*Mult_P9</f>
        <v>0</v>
      </c>
      <c r="O7" s="28">
        <f>ROUND((((N7/G7)*H7*K7)),0)</f>
        <v>0</v>
      </c>
      <c r="P7" s="28"/>
      <c r="Q7" s="28">
        <f t="shared" si="0"/>
        <v>0</v>
      </c>
      <c r="R7" s="473">
        <f>O7+O8</f>
        <v>0</v>
      </c>
      <c r="S7" s="474"/>
      <c r="T7" s="65">
        <f>ROUND(R7*$L$55,0)</f>
        <v>0</v>
      </c>
      <c r="U7" s="49">
        <f>R7+T7</f>
        <v>0</v>
      </c>
      <c r="V7" s="44"/>
      <c r="W7" s="44"/>
      <c r="X7" s="44"/>
      <c r="Y7" s="44"/>
    </row>
    <row r="8" spans="1:25">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c r="V8" s="44"/>
      <c r="W8" s="44"/>
      <c r="X8" s="44"/>
      <c r="Y8" s="44"/>
    </row>
    <row r="9" spans="1:25">
      <c r="A9" s="18" t="s">
        <v>12</v>
      </c>
      <c r="B9" s="2" t="s">
        <v>11</v>
      </c>
      <c r="C9" s="2"/>
      <c r="D9" s="2"/>
      <c r="E9" s="2"/>
      <c r="F9" s="2"/>
      <c r="G9" s="84">
        <f>'Period 1'!G9</f>
        <v>9</v>
      </c>
      <c r="H9" s="27"/>
      <c r="I9" s="5" t="s">
        <v>6</v>
      </c>
      <c r="J9" s="5" t="s">
        <v>7</v>
      </c>
      <c r="K9" s="5"/>
      <c r="L9" s="6" t="s">
        <v>8</v>
      </c>
      <c r="M9" s="6"/>
      <c r="N9" s="28">
        <f>ROUND('Period 8'!N9*(1+CoL_P9),0)*Mult_P9</f>
        <v>0</v>
      </c>
      <c r="O9" s="28">
        <f>ROUND((((N9/G9)*H9*K9)),0)</f>
        <v>0</v>
      </c>
      <c r="P9" s="28"/>
      <c r="Q9" s="28">
        <f t="shared" si="0"/>
        <v>0</v>
      </c>
      <c r="R9" s="473">
        <f>O9+O10</f>
        <v>0</v>
      </c>
      <c r="S9" s="474"/>
      <c r="T9" s="65">
        <f>ROUND(R9*$L$55,0)</f>
        <v>0</v>
      </c>
      <c r="U9" s="49">
        <f>R9+T9</f>
        <v>0</v>
      </c>
      <c r="V9" s="44"/>
      <c r="W9" s="44"/>
      <c r="X9" s="44"/>
      <c r="Y9" s="44"/>
    </row>
    <row r="10" spans="1:25">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c r="V10" s="44"/>
      <c r="W10" s="44"/>
      <c r="X10" s="44"/>
      <c r="Y10" s="44"/>
    </row>
    <row r="11" spans="1:25">
      <c r="A11" s="18" t="s">
        <v>13</v>
      </c>
      <c r="B11" s="2" t="s">
        <v>11</v>
      </c>
      <c r="C11" s="2"/>
      <c r="D11" s="2"/>
      <c r="E11" s="2"/>
      <c r="F11" s="2"/>
      <c r="G11" s="84">
        <f>'Period 1'!G11</f>
        <v>9</v>
      </c>
      <c r="H11" s="27"/>
      <c r="I11" s="5" t="s">
        <v>6</v>
      </c>
      <c r="J11" s="5" t="s">
        <v>7</v>
      </c>
      <c r="K11" s="5"/>
      <c r="L11" s="6" t="s">
        <v>8</v>
      </c>
      <c r="M11" s="6"/>
      <c r="N11" s="28">
        <f>ROUND('Period 8'!N11*(1+CoL_P9),0)*Mult_P9</f>
        <v>0</v>
      </c>
      <c r="O11" s="28">
        <f>ROUND((((N11/G11)*H11*K11)),0)</f>
        <v>0</v>
      </c>
      <c r="P11" s="28"/>
      <c r="Q11" s="28">
        <f t="shared" si="0"/>
        <v>0</v>
      </c>
      <c r="R11" s="473">
        <f>O11+O12</f>
        <v>0</v>
      </c>
      <c r="S11" s="474"/>
      <c r="T11" s="65">
        <f>ROUND(R11*$L$55,0)</f>
        <v>0</v>
      </c>
      <c r="U11" s="49">
        <f>R11+T11</f>
        <v>0</v>
      </c>
      <c r="V11" s="44"/>
      <c r="W11" s="44"/>
      <c r="X11" s="44"/>
      <c r="Y11" s="44"/>
    </row>
    <row r="12" spans="1:25">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c r="V12" s="44"/>
      <c r="W12" s="44"/>
      <c r="X12" s="44"/>
      <c r="Y12" s="44"/>
    </row>
    <row r="13" spans="1:25">
      <c r="A13" s="18" t="s">
        <v>14</v>
      </c>
      <c r="B13" s="2" t="s">
        <v>11</v>
      </c>
      <c r="C13" s="2"/>
      <c r="D13" s="2"/>
      <c r="E13" s="2"/>
      <c r="F13" s="2"/>
      <c r="G13" s="84">
        <f>'Period 1'!G13</f>
        <v>9</v>
      </c>
      <c r="H13" s="27"/>
      <c r="I13" s="5" t="s">
        <v>6</v>
      </c>
      <c r="J13" s="5" t="s">
        <v>7</v>
      </c>
      <c r="K13" s="5"/>
      <c r="L13" s="6" t="s">
        <v>8</v>
      </c>
      <c r="M13" s="6"/>
      <c r="N13" s="28">
        <f>ROUND('Period 8'!N13*(1+CoL_P9),0)*Mult_P9</f>
        <v>0</v>
      </c>
      <c r="O13" s="28">
        <f>ROUND((((N13/G13)*H13*K13)),0)</f>
        <v>0</v>
      </c>
      <c r="P13" s="28"/>
      <c r="Q13" s="28">
        <f t="shared" si="0"/>
        <v>0</v>
      </c>
      <c r="R13" s="473">
        <f>O13+O14</f>
        <v>0</v>
      </c>
      <c r="S13" s="474"/>
      <c r="T13" s="65">
        <f>ROUND(R13*$L$55,0)</f>
        <v>0</v>
      </c>
      <c r="U13" s="49">
        <f>R13+T13</f>
        <v>0</v>
      </c>
      <c r="V13" s="44"/>
      <c r="W13" s="44"/>
      <c r="X13" s="44"/>
      <c r="Y13" s="44"/>
    </row>
    <row r="14" spans="1:25">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c r="V14" s="44"/>
      <c r="W14" s="44"/>
      <c r="X14" s="44"/>
      <c r="Y14" s="44"/>
    </row>
    <row r="15" spans="1:25" ht="13.2" hidden="1" customHeight="1">
      <c r="A15" s="18" t="s">
        <v>15</v>
      </c>
      <c r="B15" s="2" t="s">
        <v>11</v>
      </c>
      <c r="C15" s="2"/>
      <c r="D15" s="2"/>
      <c r="E15" s="2"/>
      <c r="F15" s="2"/>
      <c r="G15" s="84">
        <f>'Period 1'!G15</f>
        <v>9</v>
      </c>
      <c r="H15" s="27"/>
      <c r="I15" s="5" t="s">
        <v>6</v>
      </c>
      <c r="J15" s="5" t="s">
        <v>7</v>
      </c>
      <c r="K15" s="5"/>
      <c r="L15" s="6" t="s">
        <v>8</v>
      </c>
      <c r="M15" s="6"/>
      <c r="N15" s="28">
        <f>ROUND('Period 8'!N15*(1+CoL_P9),0)*Mult_P9</f>
        <v>0</v>
      </c>
      <c r="O15" s="97">
        <f t="shared" ref="O15" si="5">ROUND((((N15/G15)*H15*K15)),0)</f>
        <v>0</v>
      </c>
      <c r="P15" s="28"/>
      <c r="Q15" s="190">
        <f t="shared" si="0"/>
        <v>0</v>
      </c>
      <c r="R15" s="473">
        <f t="shared" ref="R15" si="6">O15+O16</f>
        <v>0</v>
      </c>
      <c r="S15" s="474"/>
      <c r="T15" s="65">
        <f t="shared" ref="T15" si="7">ROUND(R15*$L$55,0)</f>
        <v>0</v>
      </c>
      <c r="U15" s="49">
        <f t="shared" ref="U15" si="8">R15+T15</f>
        <v>0</v>
      </c>
      <c r="V15" s="44"/>
      <c r="W15" s="44"/>
      <c r="X15" s="44"/>
      <c r="Y15" s="44"/>
    </row>
    <row r="16" spans="1:25" ht="13.2" hidden="1" customHeight="1">
      <c r="A16" s="406">
        <f>'Period 1'!A16:F16</f>
        <v>0</v>
      </c>
      <c r="B16" s="407"/>
      <c r="C16" s="407"/>
      <c r="D16" s="407"/>
      <c r="E16" s="407"/>
      <c r="F16" s="408"/>
      <c r="G16" s="35"/>
      <c r="H16" s="27"/>
      <c r="I16" s="5" t="s">
        <v>6</v>
      </c>
      <c r="J16" s="5" t="s">
        <v>7</v>
      </c>
      <c r="K16" s="5"/>
      <c r="L16" s="6" t="s">
        <v>9</v>
      </c>
      <c r="M16" s="6"/>
      <c r="N16" s="28">
        <f t="shared" ref="N16" si="9">N15</f>
        <v>0</v>
      </c>
      <c r="O16" s="97">
        <f t="shared" ref="O16" si="10">ROUND((((N16/G15)*H16*K16)),0)</f>
        <v>0</v>
      </c>
      <c r="P16" s="30"/>
      <c r="Q16" s="190">
        <f t="shared" si="0"/>
        <v>0</v>
      </c>
      <c r="R16" s="475"/>
      <c r="S16" s="476"/>
      <c r="T16" s="66"/>
      <c r="U16" s="90"/>
      <c r="V16" s="44"/>
      <c r="W16" s="44"/>
      <c r="X16" s="44"/>
      <c r="Y16" s="44"/>
    </row>
    <row r="17" spans="1:25" ht="13.2" hidden="1" customHeight="1">
      <c r="A17" s="18" t="s">
        <v>196</v>
      </c>
      <c r="B17" s="2" t="s">
        <v>11</v>
      </c>
      <c r="C17" s="2"/>
      <c r="D17" s="2"/>
      <c r="E17" s="2"/>
      <c r="F17" s="2"/>
      <c r="G17" s="84">
        <f>'Period 1'!G17</f>
        <v>9</v>
      </c>
      <c r="H17" s="27"/>
      <c r="I17" s="5" t="s">
        <v>6</v>
      </c>
      <c r="J17" s="5" t="s">
        <v>7</v>
      </c>
      <c r="K17" s="5"/>
      <c r="L17" s="6" t="s">
        <v>8</v>
      </c>
      <c r="M17" s="6"/>
      <c r="N17" s="28">
        <f>ROUND('Period 8'!N17*(1+CoL_P9),0)*Mult_P9</f>
        <v>0</v>
      </c>
      <c r="O17" s="97">
        <f t="shared" ref="O17" si="11">ROUND((((N17/G17)*H17*K17)),0)</f>
        <v>0</v>
      </c>
      <c r="P17" s="28"/>
      <c r="Q17" s="190">
        <f t="shared" si="0"/>
        <v>0</v>
      </c>
      <c r="R17" s="473">
        <f t="shared" ref="R17" si="12">O17+O18</f>
        <v>0</v>
      </c>
      <c r="S17" s="474"/>
      <c r="T17" s="65">
        <f t="shared" ref="T17" si="13">ROUND(R17*$L$55,0)</f>
        <v>0</v>
      </c>
      <c r="U17" s="49">
        <f t="shared" ref="U17" si="14">R17+T17</f>
        <v>0</v>
      </c>
      <c r="V17" s="44"/>
      <c r="W17" s="44"/>
      <c r="X17" s="44"/>
      <c r="Y17" s="44"/>
    </row>
    <row r="18" spans="1:25" ht="13.2" hidden="1" customHeight="1">
      <c r="A18" s="406">
        <f>'Period 1'!A18:F18</f>
        <v>0</v>
      </c>
      <c r="B18" s="407"/>
      <c r="C18" s="407"/>
      <c r="D18" s="407"/>
      <c r="E18" s="407"/>
      <c r="F18" s="408"/>
      <c r="G18" s="35"/>
      <c r="H18" s="27"/>
      <c r="I18" s="5" t="s">
        <v>6</v>
      </c>
      <c r="J18" s="5" t="s">
        <v>7</v>
      </c>
      <c r="K18" s="5"/>
      <c r="L18" s="6" t="s">
        <v>9</v>
      </c>
      <c r="M18" s="6"/>
      <c r="N18" s="28">
        <f t="shared" ref="N18" si="15">N17</f>
        <v>0</v>
      </c>
      <c r="O18" s="97">
        <f t="shared" ref="O18" si="16">ROUND((((N18/G17)*H18*K18)),0)</f>
        <v>0</v>
      </c>
      <c r="P18" s="30"/>
      <c r="Q18" s="190">
        <f t="shared" si="0"/>
        <v>0</v>
      </c>
      <c r="R18" s="475"/>
      <c r="S18" s="476"/>
      <c r="T18" s="66"/>
      <c r="U18" s="90"/>
      <c r="V18" s="44"/>
      <c r="W18" s="44"/>
      <c r="X18" s="44"/>
      <c r="Y18" s="44"/>
    </row>
    <row r="19" spans="1:25" ht="13.2" hidden="1" customHeight="1">
      <c r="A19" s="18" t="s">
        <v>197</v>
      </c>
      <c r="B19" s="2" t="s">
        <v>11</v>
      </c>
      <c r="C19" s="2"/>
      <c r="D19" s="2"/>
      <c r="E19" s="2"/>
      <c r="F19" s="2"/>
      <c r="G19" s="84">
        <f>'Period 1'!G19</f>
        <v>9</v>
      </c>
      <c r="H19" s="27"/>
      <c r="I19" s="5" t="s">
        <v>6</v>
      </c>
      <c r="J19" s="5" t="s">
        <v>7</v>
      </c>
      <c r="K19" s="5"/>
      <c r="L19" s="6" t="s">
        <v>8</v>
      </c>
      <c r="M19" s="6"/>
      <c r="N19" s="28">
        <f>ROUND('Period 8'!N19*(1+CoL_P9),0)*Mult_P9</f>
        <v>0</v>
      </c>
      <c r="O19" s="97">
        <f t="shared" ref="O19" si="17">ROUND((((N19/G19)*H19*K19)),0)</f>
        <v>0</v>
      </c>
      <c r="P19" s="28"/>
      <c r="Q19" s="190">
        <f t="shared" si="0"/>
        <v>0</v>
      </c>
      <c r="R19" s="473">
        <f t="shared" ref="R19" si="18">O19+O20</f>
        <v>0</v>
      </c>
      <c r="S19" s="474"/>
      <c r="T19" s="65">
        <f t="shared" ref="T19" si="19">ROUND(R19*$L$55,0)</f>
        <v>0</v>
      </c>
      <c r="U19" s="49">
        <f t="shared" ref="U19" si="20">R19+T19</f>
        <v>0</v>
      </c>
      <c r="V19" s="44"/>
      <c r="W19" s="44"/>
      <c r="X19" s="44"/>
      <c r="Y19" s="44"/>
    </row>
    <row r="20" spans="1:25" ht="13.2" hidden="1" customHeight="1">
      <c r="A20" s="406">
        <f>'Period 1'!A20:F20</f>
        <v>0</v>
      </c>
      <c r="B20" s="407"/>
      <c r="C20" s="407"/>
      <c r="D20" s="407"/>
      <c r="E20" s="407"/>
      <c r="F20" s="408"/>
      <c r="G20" s="35"/>
      <c r="H20" s="27"/>
      <c r="I20" s="5" t="s">
        <v>6</v>
      </c>
      <c r="J20" s="5" t="s">
        <v>7</v>
      </c>
      <c r="K20" s="5"/>
      <c r="L20" s="6" t="s">
        <v>9</v>
      </c>
      <c r="M20" s="6"/>
      <c r="N20" s="28">
        <f t="shared" ref="N20" si="21">N19</f>
        <v>0</v>
      </c>
      <c r="O20" s="97">
        <f t="shared" ref="O20" si="22">ROUND((((N20/G19)*H20*K20)),0)</f>
        <v>0</v>
      </c>
      <c r="P20" s="30"/>
      <c r="Q20" s="190">
        <f t="shared" si="0"/>
        <v>0</v>
      </c>
      <c r="R20" s="475"/>
      <c r="S20" s="476"/>
      <c r="T20" s="66"/>
      <c r="U20" s="90"/>
      <c r="V20" s="44"/>
      <c r="W20" s="44"/>
      <c r="X20" s="44"/>
      <c r="Y20" s="44"/>
    </row>
    <row r="21" spans="1:25" ht="13.2" hidden="1" customHeight="1">
      <c r="A21" s="18" t="s">
        <v>198</v>
      </c>
      <c r="B21" s="2" t="s">
        <v>11</v>
      </c>
      <c r="C21" s="2"/>
      <c r="D21" s="2"/>
      <c r="E21" s="2"/>
      <c r="F21" s="2"/>
      <c r="G21" s="84">
        <f>'Period 1'!G21</f>
        <v>9</v>
      </c>
      <c r="H21" s="27"/>
      <c r="I21" s="5" t="s">
        <v>6</v>
      </c>
      <c r="J21" s="5" t="s">
        <v>7</v>
      </c>
      <c r="K21" s="5"/>
      <c r="L21" s="6" t="s">
        <v>8</v>
      </c>
      <c r="M21" s="6"/>
      <c r="N21" s="28">
        <f>ROUND('Period 8'!N21*(1+CoL_P9),0)*Mult_P9</f>
        <v>0</v>
      </c>
      <c r="O21" s="97">
        <f t="shared" ref="O21" si="23">ROUND((((N21/G21)*H21*K21)),0)</f>
        <v>0</v>
      </c>
      <c r="P21" s="28"/>
      <c r="Q21" s="190">
        <f t="shared" si="0"/>
        <v>0</v>
      </c>
      <c r="R21" s="473">
        <f t="shared" ref="R21" si="24">O21+O22</f>
        <v>0</v>
      </c>
      <c r="S21" s="474"/>
      <c r="T21" s="65">
        <f t="shared" ref="T21" si="25">ROUND(R21*$L$55,0)</f>
        <v>0</v>
      </c>
      <c r="U21" s="49">
        <f t="shared" ref="U21" si="26">R21+T21</f>
        <v>0</v>
      </c>
      <c r="V21" s="44"/>
      <c r="W21" s="44"/>
      <c r="X21" s="44"/>
      <c r="Y21" s="44"/>
    </row>
    <row r="22" spans="1:25" ht="13.2" hidden="1" customHeight="1">
      <c r="A22" s="406">
        <f>'Period 1'!A22:F22</f>
        <v>0</v>
      </c>
      <c r="B22" s="407"/>
      <c r="C22" s="407"/>
      <c r="D22" s="407"/>
      <c r="E22" s="407"/>
      <c r="F22" s="408"/>
      <c r="G22" s="35"/>
      <c r="H22" s="27"/>
      <c r="I22" s="5" t="s">
        <v>6</v>
      </c>
      <c r="J22" s="5" t="s">
        <v>7</v>
      </c>
      <c r="K22" s="5"/>
      <c r="L22" s="6" t="s">
        <v>9</v>
      </c>
      <c r="M22" s="6"/>
      <c r="N22" s="28">
        <f t="shared" ref="N22" si="27">N21</f>
        <v>0</v>
      </c>
      <c r="O22" s="97">
        <f t="shared" ref="O22" si="28">ROUND((((N22/G21)*H22*K22)),0)</f>
        <v>0</v>
      </c>
      <c r="P22" s="30"/>
      <c r="Q22" s="190">
        <f t="shared" si="0"/>
        <v>0</v>
      </c>
      <c r="R22" s="475"/>
      <c r="S22" s="476"/>
      <c r="T22" s="66"/>
      <c r="U22" s="90"/>
      <c r="V22" s="44"/>
      <c r="W22" s="44"/>
      <c r="X22" s="44"/>
      <c r="Y22" s="44"/>
    </row>
    <row r="23" spans="1:25" ht="13.2" hidden="1" customHeight="1">
      <c r="A23" s="18" t="s">
        <v>199</v>
      </c>
      <c r="B23" s="2" t="s">
        <v>11</v>
      </c>
      <c r="C23" s="2"/>
      <c r="D23" s="2"/>
      <c r="E23" s="2"/>
      <c r="F23" s="2"/>
      <c r="G23" s="84">
        <f>'Period 1'!G23</f>
        <v>9</v>
      </c>
      <c r="H23" s="27"/>
      <c r="I23" s="5" t="s">
        <v>6</v>
      </c>
      <c r="J23" s="5" t="s">
        <v>7</v>
      </c>
      <c r="K23" s="5"/>
      <c r="L23" s="6" t="s">
        <v>8</v>
      </c>
      <c r="M23" s="6"/>
      <c r="N23" s="28">
        <f>ROUND('Period 8'!N23*(1+CoL_P9),0)*Mult_P9</f>
        <v>0</v>
      </c>
      <c r="O23" s="97">
        <f t="shared" ref="O23" si="29">ROUND((((N23/G23)*H23*K23)),0)</f>
        <v>0</v>
      </c>
      <c r="P23" s="28"/>
      <c r="Q23" s="190">
        <f t="shared" si="0"/>
        <v>0</v>
      </c>
      <c r="R23" s="473">
        <f t="shared" ref="R23" si="30">O23+O24</f>
        <v>0</v>
      </c>
      <c r="S23" s="474"/>
      <c r="T23" s="65">
        <f t="shared" ref="T23" si="31">ROUND(R23*$L$55,0)</f>
        <v>0</v>
      </c>
      <c r="U23" s="49">
        <f t="shared" ref="U23" si="32">R23+T23</f>
        <v>0</v>
      </c>
      <c r="V23" s="44"/>
      <c r="W23" s="44"/>
      <c r="X23" s="44"/>
      <c r="Y23" s="44"/>
    </row>
    <row r="24" spans="1:25" ht="13.2" hidden="1" customHeight="1">
      <c r="A24" s="406">
        <f>'Period 1'!A24:F24</f>
        <v>0</v>
      </c>
      <c r="B24" s="407"/>
      <c r="C24" s="407"/>
      <c r="D24" s="407"/>
      <c r="E24" s="407"/>
      <c r="F24" s="408"/>
      <c r="G24" s="35"/>
      <c r="H24" s="27"/>
      <c r="I24" s="5" t="s">
        <v>6</v>
      </c>
      <c r="J24" s="5" t="s">
        <v>7</v>
      </c>
      <c r="K24" s="5"/>
      <c r="L24" s="6" t="s">
        <v>9</v>
      </c>
      <c r="M24" s="6"/>
      <c r="N24" s="28">
        <f t="shared" ref="N24" si="33">N23</f>
        <v>0</v>
      </c>
      <c r="O24" s="97">
        <f t="shared" ref="O24" si="34">ROUND((((N24/G23)*H24*K24)),0)</f>
        <v>0</v>
      </c>
      <c r="P24" s="30"/>
      <c r="Q24" s="190">
        <f t="shared" si="0"/>
        <v>0</v>
      </c>
      <c r="R24" s="475"/>
      <c r="S24" s="476"/>
      <c r="T24" s="66"/>
      <c r="U24" s="90"/>
      <c r="V24" s="44"/>
      <c r="W24" s="44"/>
      <c r="X24" s="44"/>
      <c r="Y24" s="44"/>
    </row>
    <row r="25" spans="1:25" ht="13.2" hidden="1" customHeight="1">
      <c r="A25" s="18" t="s">
        <v>237</v>
      </c>
      <c r="B25" s="2" t="s">
        <v>11</v>
      </c>
      <c r="C25" s="2"/>
      <c r="D25" s="2"/>
      <c r="E25" s="2"/>
      <c r="F25" s="2"/>
      <c r="G25" s="84">
        <f>'Period 1'!G25</f>
        <v>9</v>
      </c>
      <c r="H25" s="27"/>
      <c r="I25" s="5" t="s">
        <v>6</v>
      </c>
      <c r="J25" s="5" t="s">
        <v>7</v>
      </c>
      <c r="K25" s="5"/>
      <c r="L25" s="6" t="s">
        <v>8</v>
      </c>
      <c r="M25" s="6"/>
      <c r="N25" s="28">
        <f>ROUND('Period 8'!N25*(1+CoL_P9),0)*Mult_P9</f>
        <v>0</v>
      </c>
      <c r="O25" s="97">
        <f t="shared" ref="O25" si="35">ROUND((((N25/G25)*H25*K25)),0)</f>
        <v>0</v>
      </c>
      <c r="P25" s="28"/>
      <c r="Q25" s="190">
        <f t="shared" si="0"/>
        <v>0</v>
      </c>
      <c r="R25" s="473">
        <f t="shared" ref="R25" si="36">O25+O26</f>
        <v>0</v>
      </c>
      <c r="S25" s="474"/>
      <c r="T25" s="306">
        <f>ROUND(R25*$L$55,0)</f>
        <v>0</v>
      </c>
      <c r="U25" s="307">
        <f t="shared" ref="U25" si="37">R25+T25</f>
        <v>0</v>
      </c>
      <c r="V25" s="44"/>
      <c r="W25" s="44"/>
      <c r="X25" s="44"/>
      <c r="Y25" s="44"/>
    </row>
    <row r="26" spans="1:25" ht="13.2" hidden="1" customHeight="1">
      <c r="A26" s="406">
        <f>'Period 1'!A26:F26</f>
        <v>0</v>
      </c>
      <c r="B26" s="407"/>
      <c r="C26" s="407"/>
      <c r="D26" s="407"/>
      <c r="E26" s="407"/>
      <c r="F26" s="408"/>
      <c r="G26" s="35"/>
      <c r="H26" s="27"/>
      <c r="I26" s="5" t="s">
        <v>6</v>
      </c>
      <c r="J26" s="5" t="s">
        <v>7</v>
      </c>
      <c r="K26" s="5"/>
      <c r="L26" s="6" t="s">
        <v>9</v>
      </c>
      <c r="M26" s="6"/>
      <c r="N26" s="28">
        <f t="shared" ref="N26" si="38">N25</f>
        <v>0</v>
      </c>
      <c r="O26" s="28">
        <f t="shared" ref="O26" si="39">ROUND((((N26/G25)*H26*K26)),0)</f>
        <v>0</v>
      </c>
      <c r="P26" s="30"/>
      <c r="Q26" s="28">
        <f t="shared" si="0"/>
        <v>0</v>
      </c>
      <c r="R26" s="475"/>
      <c r="S26" s="476"/>
      <c r="T26" s="66"/>
      <c r="U26" s="90"/>
      <c r="V26" s="44"/>
      <c r="W26" s="44"/>
      <c r="X26" s="44"/>
      <c r="Y26" s="44"/>
    </row>
    <row r="27" spans="1:25" ht="13.2" hidden="1" customHeight="1">
      <c r="A27" s="18" t="s">
        <v>238</v>
      </c>
      <c r="B27" s="2" t="s">
        <v>11</v>
      </c>
      <c r="C27" s="2"/>
      <c r="D27" s="2"/>
      <c r="E27" s="2"/>
      <c r="F27" s="2"/>
      <c r="G27" s="84">
        <f>'Period 1'!G27</f>
        <v>9</v>
      </c>
      <c r="H27" s="27"/>
      <c r="I27" s="5" t="s">
        <v>6</v>
      </c>
      <c r="J27" s="5" t="s">
        <v>7</v>
      </c>
      <c r="K27" s="5"/>
      <c r="L27" s="6" t="s">
        <v>8</v>
      </c>
      <c r="M27" s="6"/>
      <c r="N27" s="28">
        <f>ROUND('Period 8'!N27*(1+CoL_P9),0)*Mult_P9</f>
        <v>0</v>
      </c>
      <c r="O27" s="28">
        <f t="shared" ref="O27" si="40">ROUND((((N27/G27)*H27*K27)),0)</f>
        <v>0</v>
      </c>
      <c r="P27" s="28"/>
      <c r="Q27" s="28">
        <f t="shared" si="0"/>
        <v>0</v>
      </c>
      <c r="R27" s="473">
        <f t="shared" ref="R27" si="41">O27+O28</f>
        <v>0</v>
      </c>
      <c r="S27" s="474"/>
      <c r="T27" s="65">
        <f>ROUND(R27*$L$55,0)</f>
        <v>0</v>
      </c>
      <c r="U27" s="49">
        <f t="shared" ref="U27" si="42">R27+T27</f>
        <v>0</v>
      </c>
      <c r="V27" s="44"/>
      <c r="W27" s="44"/>
      <c r="X27" s="44"/>
      <c r="Y27" s="44"/>
    </row>
    <row r="28" spans="1:25" ht="13.2" hidden="1" customHeight="1">
      <c r="A28" s="406">
        <f>'Period 1'!A28:F28</f>
        <v>0</v>
      </c>
      <c r="B28" s="407"/>
      <c r="C28" s="407"/>
      <c r="D28" s="407"/>
      <c r="E28" s="407"/>
      <c r="F28" s="408"/>
      <c r="G28" s="35"/>
      <c r="H28" s="27"/>
      <c r="I28" s="5" t="s">
        <v>6</v>
      </c>
      <c r="J28" s="5" t="s">
        <v>7</v>
      </c>
      <c r="K28" s="5"/>
      <c r="L28" s="6" t="s">
        <v>9</v>
      </c>
      <c r="M28" s="6"/>
      <c r="N28" s="28">
        <f t="shared" ref="N28" si="43">N27</f>
        <v>0</v>
      </c>
      <c r="O28" s="28">
        <f t="shared" ref="O28" si="44">ROUND((((N28/G27)*H28*K28)),0)</f>
        <v>0</v>
      </c>
      <c r="P28" s="30"/>
      <c r="Q28" s="28">
        <f t="shared" si="0"/>
        <v>0</v>
      </c>
      <c r="R28" s="475"/>
      <c r="S28" s="476"/>
      <c r="T28" s="66"/>
      <c r="U28" s="90"/>
      <c r="V28" s="44"/>
      <c r="W28" s="44"/>
      <c r="X28" s="44"/>
      <c r="Y28" s="44"/>
    </row>
    <row r="29" spans="1:25" ht="13.2" hidden="1" customHeight="1">
      <c r="A29" s="18" t="s">
        <v>239</v>
      </c>
      <c r="B29" s="2" t="s">
        <v>11</v>
      </c>
      <c r="C29" s="2"/>
      <c r="D29" s="2"/>
      <c r="E29" s="2"/>
      <c r="F29" s="2"/>
      <c r="G29" s="84">
        <f>'Period 1'!G29</f>
        <v>9</v>
      </c>
      <c r="H29" s="27"/>
      <c r="I29" s="5" t="s">
        <v>6</v>
      </c>
      <c r="J29" s="5" t="s">
        <v>7</v>
      </c>
      <c r="K29" s="5"/>
      <c r="L29" s="6" t="s">
        <v>8</v>
      </c>
      <c r="M29" s="6"/>
      <c r="N29" s="28">
        <f>ROUND('Period 8'!N29*(1+CoL_P9),0)*Mult_P9</f>
        <v>0</v>
      </c>
      <c r="O29" s="28">
        <f t="shared" ref="O29" si="45">ROUND((((N29/G29)*H29*K29)),0)</f>
        <v>0</v>
      </c>
      <c r="P29" s="28"/>
      <c r="Q29" s="28">
        <f t="shared" si="0"/>
        <v>0</v>
      </c>
      <c r="R29" s="473">
        <f t="shared" ref="R29" si="46">O29+O30</f>
        <v>0</v>
      </c>
      <c r="S29" s="474"/>
      <c r="T29" s="65">
        <f>ROUND(R29*$L$55,0)</f>
        <v>0</v>
      </c>
      <c r="U29" s="49">
        <f t="shared" ref="U29" si="47">R29+T29</f>
        <v>0</v>
      </c>
      <c r="V29" s="44"/>
      <c r="W29" s="44"/>
      <c r="X29" s="44"/>
      <c r="Y29" s="44"/>
    </row>
    <row r="30" spans="1:25" ht="13.2" hidden="1" customHeight="1">
      <c r="A30" s="406">
        <f>'Period 1'!A30:F30</f>
        <v>0</v>
      </c>
      <c r="B30" s="407"/>
      <c r="C30" s="407"/>
      <c r="D30" s="407"/>
      <c r="E30" s="407"/>
      <c r="F30" s="408"/>
      <c r="G30" s="35"/>
      <c r="H30" s="27"/>
      <c r="I30" s="5" t="s">
        <v>6</v>
      </c>
      <c r="J30" s="5" t="s">
        <v>7</v>
      </c>
      <c r="K30" s="5"/>
      <c r="L30" s="6" t="s">
        <v>9</v>
      </c>
      <c r="M30" s="6"/>
      <c r="N30" s="28">
        <f t="shared" ref="N30" si="48">N29</f>
        <v>0</v>
      </c>
      <c r="O30" s="28">
        <f t="shared" ref="O30" si="49">ROUND((((N30/G29)*H30*K30)),0)</f>
        <v>0</v>
      </c>
      <c r="P30" s="30"/>
      <c r="Q30" s="28">
        <f t="shared" si="0"/>
        <v>0</v>
      </c>
      <c r="R30" s="475"/>
      <c r="S30" s="476"/>
      <c r="T30" s="66"/>
      <c r="U30" s="90"/>
      <c r="V30" s="44"/>
      <c r="W30" s="44"/>
      <c r="X30" s="44"/>
      <c r="Y30" s="44"/>
    </row>
    <row r="31" spans="1:25" ht="13.2" hidden="1" customHeight="1">
      <c r="A31" s="18" t="s">
        <v>240</v>
      </c>
      <c r="B31" s="2" t="s">
        <v>11</v>
      </c>
      <c r="C31" s="2"/>
      <c r="D31" s="2"/>
      <c r="E31" s="2"/>
      <c r="F31" s="2"/>
      <c r="G31" s="84">
        <f>'Period 1'!G31</f>
        <v>9</v>
      </c>
      <c r="H31" s="27"/>
      <c r="I31" s="5" t="s">
        <v>6</v>
      </c>
      <c r="J31" s="5" t="s">
        <v>7</v>
      </c>
      <c r="K31" s="5"/>
      <c r="L31" s="6" t="s">
        <v>8</v>
      </c>
      <c r="M31" s="6"/>
      <c r="N31" s="28">
        <f>ROUND('Period 8'!N31*(1+CoL_P9),0)*Mult_P9</f>
        <v>0</v>
      </c>
      <c r="O31" s="28">
        <f t="shared" ref="O31" si="50">ROUND((((N31/G31)*H31*K31)),0)</f>
        <v>0</v>
      </c>
      <c r="P31" s="28"/>
      <c r="Q31" s="28">
        <f t="shared" si="0"/>
        <v>0</v>
      </c>
      <c r="R31" s="473">
        <f>O31+O32</f>
        <v>0</v>
      </c>
      <c r="S31" s="474"/>
      <c r="T31" s="65">
        <f>ROUND(R31*$L$55,0)</f>
        <v>0</v>
      </c>
      <c r="U31" s="49">
        <f t="shared" ref="U31" si="51">R31+T31</f>
        <v>0</v>
      </c>
      <c r="V31" s="44"/>
      <c r="W31" s="44"/>
      <c r="X31" s="44"/>
      <c r="Y31" s="44"/>
    </row>
    <row r="32" spans="1:25" ht="13.2" hidden="1" customHeight="1">
      <c r="A32" s="406">
        <f>'Period 1'!A32:F32</f>
        <v>0</v>
      </c>
      <c r="B32" s="407"/>
      <c r="C32" s="407"/>
      <c r="D32" s="407"/>
      <c r="E32" s="407"/>
      <c r="F32" s="408"/>
      <c r="G32" s="35"/>
      <c r="H32" s="27"/>
      <c r="I32" s="5" t="s">
        <v>6</v>
      </c>
      <c r="J32" s="5" t="s">
        <v>7</v>
      </c>
      <c r="K32" s="5"/>
      <c r="L32" s="6" t="s">
        <v>9</v>
      </c>
      <c r="M32" s="6"/>
      <c r="N32" s="28">
        <f t="shared" ref="N32" si="52">N31</f>
        <v>0</v>
      </c>
      <c r="O32" s="28">
        <f t="shared" ref="O32" si="53">ROUND((((N32/G31)*H32*K32)),0)</f>
        <v>0</v>
      </c>
      <c r="P32" s="30"/>
      <c r="Q32" s="28">
        <f t="shared" si="0"/>
        <v>0</v>
      </c>
      <c r="R32" s="475"/>
      <c r="S32" s="476"/>
      <c r="T32" s="66"/>
      <c r="U32" s="90"/>
      <c r="V32" s="44"/>
      <c r="W32" s="44"/>
      <c r="X32" s="44"/>
      <c r="Y32" s="44"/>
    </row>
    <row r="33" spans="1:25" ht="13.2" hidden="1" customHeight="1">
      <c r="A33" s="18" t="s">
        <v>241</v>
      </c>
      <c r="B33" s="2" t="s">
        <v>11</v>
      </c>
      <c r="C33" s="2"/>
      <c r="D33" s="2"/>
      <c r="E33" s="2"/>
      <c r="F33" s="2"/>
      <c r="G33" s="84">
        <f>'Period 1'!G33</f>
        <v>9</v>
      </c>
      <c r="H33" s="27"/>
      <c r="I33" s="5" t="s">
        <v>6</v>
      </c>
      <c r="J33" s="5" t="s">
        <v>7</v>
      </c>
      <c r="K33" s="5"/>
      <c r="L33" s="6" t="s">
        <v>8</v>
      </c>
      <c r="M33" s="6"/>
      <c r="N33" s="28">
        <f>ROUND('Period 8'!N33*(1+CoL_P9),0)*Mult_P9</f>
        <v>0</v>
      </c>
      <c r="O33" s="28">
        <f t="shared" ref="O33" si="54">ROUND((((N33/G33)*H33*K33)),0)</f>
        <v>0</v>
      </c>
      <c r="P33" s="28"/>
      <c r="Q33" s="28">
        <f t="shared" si="0"/>
        <v>0</v>
      </c>
      <c r="R33" s="473">
        <f t="shared" ref="R33" si="55">O33+O34</f>
        <v>0</v>
      </c>
      <c r="S33" s="474"/>
      <c r="T33" s="65">
        <f>ROUND(R33*$L$55,0)</f>
        <v>0</v>
      </c>
      <c r="U33" s="49">
        <f t="shared" ref="U33" si="56">R33+T33</f>
        <v>0</v>
      </c>
      <c r="V33" s="44"/>
      <c r="W33" s="44"/>
      <c r="X33" s="44"/>
      <c r="Y33" s="44"/>
    </row>
    <row r="34" spans="1:25" ht="13.2" hidden="1" customHeight="1">
      <c r="A34" s="406">
        <f>'Period 1'!A34:F34</f>
        <v>0</v>
      </c>
      <c r="B34" s="407"/>
      <c r="C34" s="407"/>
      <c r="D34" s="407"/>
      <c r="E34" s="407"/>
      <c r="F34" s="408"/>
      <c r="G34" s="35"/>
      <c r="H34" s="27"/>
      <c r="I34" s="5" t="s">
        <v>6</v>
      </c>
      <c r="J34" s="5" t="s">
        <v>7</v>
      </c>
      <c r="K34" s="5"/>
      <c r="L34" s="6" t="s">
        <v>9</v>
      </c>
      <c r="M34" s="6"/>
      <c r="N34" s="28">
        <f t="shared" ref="N34" si="57">N33</f>
        <v>0</v>
      </c>
      <c r="O34" s="28">
        <f t="shared" ref="O34" si="58">ROUND((((N34/G33)*H34*K34)),0)</f>
        <v>0</v>
      </c>
      <c r="P34" s="30"/>
      <c r="Q34" s="28">
        <f t="shared" si="0"/>
        <v>0</v>
      </c>
      <c r="R34" s="475"/>
      <c r="S34" s="476"/>
      <c r="T34" s="66"/>
      <c r="U34" s="90"/>
      <c r="V34" s="44"/>
      <c r="W34" s="44"/>
      <c r="X34" s="44"/>
      <c r="Y34" s="44"/>
    </row>
    <row r="35" spans="1:25" ht="13.2" hidden="1" customHeight="1">
      <c r="A35" s="18" t="s">
        <v>242</v>
      </c>
      <c r="B35" s="2" t="s">
        <v>11</v>
      </c>
      <c r="C35" s="2"/>
      <c r="D35" s="2"/>
      <c r="E35" s="2"/>
      <c r="F35" s="2"/>
      <c r="G35" s="84">
        <f>'Period 1'!G35</f>
        <v>9</v>
      </c>
      <c r="H35" s="27"/>
      <c r="I35" s="5" t="s">
        <v>6</v>
      </c>
      <c r="J35" s="5" t="s">
        <v>7</v>
      </c>
      <c r="K35" s="5"/>
      <c r="L35" s="6" t="s">
        <v>8</v>
      </c>
      <c r="M35" s="6"/>
      <c r="N35" s="28">
        <f>ROUND('Period 8'!N35*(1+CoL_P9),0)*Mult_P9</f>
        <v>0</v>
      </c>
      <c r="O35" s="28">
        <f t="shared" ref="O35" si="59">ROUND((((N35/G35)*H35*K35)),0)</f>
        <v>0</v>
      </c>
      <c r="P35" s="28"/>
      <c r="Q35" s="28">
        <f t="shared" si="0"/>
        <v>0</v>
      </c>
      <c r="R35" s="473">
        <f t="shared" ref="R35" si="60">O35+O36</f>
        <v>0</v>
      </c>
      <c r="S35" s="474"/>
      <c r="T35" s="65">
        <f>ROUND(R35*$L$55,0)</f>
        <v>0</v>
      </c>
      <c r="U35" s="49">
        <f t="shared" ref="U35" si="61">R35+T35</f>
        <v>0</v>
      </c>
      <c r="V35" s="44"/>
      <c r="W35" s="44"/>
      <c r="X35" s="44"/>
      <c r="Y35" s="44"/>
    </row>
    <row r="36" spans="1:25" ht="13.2" hidden="1" customHeight="1">
      <c r="A36" s="406">
        <f>'Period 1'!A36:F36</f>
        <v>0</v>
      </c>
      <c r="B36" s="407"/>
      <c r="C36" s="407"/>
      <c r="D36" s="407"/>
      <c r="E36" s="407"/>
      <c r="F36" s="408"/>
      <c r="G36" s="35"/>
      <c r="H36" s="27"/>
      <c r="I36" s="5" t="s">
        <v>6</v>
      </c>
      <c r="J36" s="5" t="s">
        <v>7</v>
      </c>
      <c r="K36" s="5"/>
      <c r="L36" s="6" t="s">
        <v>9</v>
      </c>
      <c r="M36" s="6"/>
      <c r="N36" s="28">
        <f t="shared" ref="N36" si="62">N35</f>
        <v>0</v>
      </c>
      <c r="O36" s="28">
        <f t="shared" ref="O36" si="63">ROUND((((N36/G35)*H36*K36)),0)</f>
        <v>0</v>
      </c>
      <c r="P36" s="30"/>
      <c r="Q36" s="28">
        <f t="shared" si="0"/>
        <v>0</v>
      </c>
      <c r="R36" s="475"/>
      <c r="S36" s="476"/>
      <c r="T36" s="66"/>
      <c r="U36" s="90"/>
      <c r="V36" s="44"/>
      <c r="W36" s="44"/>
      <c r="X36" s="44"/>
      <c r="Y36" s="44"/>
    </row>
    <row r="37" spans="1:25" ht="13.2" hidden="1" customHeight="1">
      <c r="A37" s="18" t="s">
        <v>243</v>
      </c>
      <c r="B37" s="2" t="s">
        <v>11</v>
      </c>
      <c r="C37" s="2"/>
      <c r="D37" s="2"/>
      <c r="E37" s="2"/>
      <c r="F37" s="2"/>
      <c r="G37" s="84">
        <f>'Period 1'!G37</f>
        <v>9</v>
      </c>
      <c r="H37" s="27"/>
      <c r="I37" s="5" t="s">
        <v>6</v>
      </c>
      <c r="J37" s="5" t="s">
        <v>7</v>
      </c>
      <c r="K37" s="5"/>
      <c r="L37" s="6" t="s">
        <v>8</v>
      </c>
      <c r="M37" s="6"/>
      <c r="N37" s="28">
        <f>ROUND('Period 8'!N37*(1+CoL_P9),0)*Mult_P9</f>
        <v>0</v>
      </c>
      <c r="O37" s="28">
        <f t="shared" ref="O37" si="64">ROUND((((N37/G37)*H37*K37)),0)</f>
        <v>0</v>
      </c>
      <c r="P37" s="28"/>
      <c r="Q37" s="28">
        <f t="shared" si="0"/>
        <v>0</v>
      </c>
      <c r="R37" s="473">
        <f t="shared" ref="R37" si="65">O37+O38</f>
        <v>0</v>
      </c>
      <c r="S37" s="474"/>
      <c r="T37" s="65">
        <f>ROUND(R37*$L$55,0)</f>
        <v>0</v>
      </c>
      <c r="U37" s="49">
        <f t="shared" ref="U37" si="66">R37+T37</f>
        <v>0</v>
      </c>
      <c r="V37" s="44"/>
      <c r="W37" s="44"/>
      <c r="X37" s="44"/>
      <c r="Y37" s="44"/>
    </row>
    <row r="38" spans="1:25" ht="13.2" hidden="1" customHeight="1">
      <c r="A38" s="406">
        <f>'Period 1'!A38:F38</f>
        <v>0</v>
      </c>
      <c r="B38" s="407"/>
      <c r="C38" s="407"/>
      <c r="D38" s="407"/>
      <c r="E38" s="407"/>
      <c r="F38" s="408"/>
      <c r="G38" s="35"/>
      <c r="H38" s="27"/>
      <c r="I38" s="5" t="s">
        <v>6</v>
      </c>
      <c r="J38" s="5" t="s">
        <v>7</v>
      </c>
      <c r="K38" s="5"/>
      <c r="L38" s="6" t="s">
        <v>9</v>
      </c>
      <c r="M38" s="6"/>
      <c r="N38" s="28">
        <f t="shared" ref="N38" si="67">N37</f>
        <v>0</v>
      </c>
      <c r="O38" s="28">
        <f t="shared" ref="O38" si="68">ROUND((((N38/G37)*H38*K38)),0)</f>
        <v>0</v>
      </c>
      <c r="P38" s="30"/>
      <c r="Q38" s="28">
        <f t="shared" si="0"/>
        <v>0</v>
      </c>
      <c r="R38" s="475"/>
      <c r="S38" s="476"/>
      <c r="T38" s="66"/>
      <c r="U38" s="90"/>
      <c r="V38" s="44"/>
      <c r="W38" s="44"/>
      <c r="X38" s="44"/>
      <c r="Y38" s="44"/>
    </row>
    <row r="39" spans="1:25" ht="13.2" hidden="1" customHeight="1">
      <c r="A39" s="18" t="s">
        <v>244</v>
      </c>
      <c r="B39" s="2" t="s">
        <v>11</v>
      </c>
      <c r="C39" s="2"/>
      <c r="D39" s="2"/>
      <c r="E39" s="2"/>
      <c r="F39" s="2"/>
      <c r="G39" s="84">
        <f>'Period 1'!G39</f>
        <v>9</v>
      </c>
      <c r="H39" s="27"/>
      <c r="I39" s="5" t="s">
        <v>6</v>
      </c>
      <c r="J39" s="5" t="s">
        <v>7</v>
      </c>
      <c r="K39" s="5"/>
      <c r="L39" s="6" t="s">
        <v>8</v>
      </c>
      <c r="M39" s="6"/>
      <c r="N39" s="28">
        <f>ROUND('Period 8'!N39*(1+CoL_P9),0)*Mult_P9</f>
        <v>0</v>
      </c>
      <c r="O39" s="28">
        <f t="shared" ref="O39" si="69">ROUND((((N39/G39)*H39*K39)),0)</f>
        <v>0</v>
      </c>
      <c r="P39" s="28"/>
      <c r="Q39" s="28">
        <f t="shared" si="0"/>
        <v>0</v>
      </c>
      <c r="R39" s="473">
        <f t="shared" ref="R39" si="70">O39+O40</f>
        <v>0</v>
      </c>
      <c r="S39" s="474"/>
      <c r="T39" s="65">
        <f>ROUND(R39*$L$55,0)</f>
        <v>0</v>
      </c>
      <c r="U39" s="49">
        <f t="shared" ref="U39" si="71">R39+T39</f>
        <v>0</v>
      </c>
      <c r="V39" s="44"/>
      <c r="W39" s="44"/>
      <c r="X39" s="44"/>
      <c r="Y39" s="44"/>
    </row>
    <row r="40" spans="1:25" ht="13.2" hidden="1" customHeight="1">
      <c r="A40" s="406">
        <f>'Period 1'!A40:F40</f>
        <v>0</v>
      </c>
      <c r="B40" s="407"/>
      <c r="C40" s="407"/>
      <c r="D40" s="407"/>
      <c r="E40" s="407"/>
      <c r="F40" s="408"/>
      <c r="G40" s="35"/>
      <c r="H40" s="27"/>
      <c r="I40" s="5" t="s">
        <v>6</v>
      </c>
      <c r="J40" s="5" t="s">
        <v>7</v>
      </c>
      <c r="K40" s="5"/>
      <c r="L40" s="6" t="s">
        <v>9</v>
      </c>
      <c r="M40" s="6"/>
      <c r="N40" s="28">
        <f t="shared" ref="N40" si="72">N39</f>
        <v>0</v>
      </c>
      <c r="O40" s="28">
        <f t="shared" ref="O40" si="73">ROUND((((N40/G39)*H40*K40)),0)</f>
        <v>0</v>
      </c>
      <c r="P40" s="30"/>
      <c r="Q40" s="28">
        <f t="shared" si="0"/>
        <v>0</v>
      </c>
      <c r="R40" s="475"/>
      <c r="S40" s="476"/>
      <c r="T40" s="66"/>
      <c r="U40" s="90"/>
      <c r="V40" s="44"/>
      <c r="W40" s="44"/>
      <c r="X40" s="44"/>
      <c r="Y40" s="44"/>
    </row>
    <row r="41" spans="1:25" ht="13.2" hidden="1" customHeight="1">
      <c r="A41" s="18" t="s">
        <v>245</v>
      </c>
      <c r="B41" s="2" t="s">
        <v>11</v>
      </c>
      <c r="C41" s="2"/>
      <c r="D41" s="2"/>
      <c r="E41" s="2"/>
      <c r="F41" s="2"/>
      <c r="G41" s="84">
        <f>'Period 1'!G41</f>
        <v>9</v>
      </c>
      <c r="H41" s="27"/>
      <c r="I41" s="5" t="s">
        <v>6</v>
      </c>
      <c r="J41" s="5" t="s">
        <v>7</v>
      </c>
      <c r="K41" s="5"/>
      <c r="L41" s="6" t="s">
        <v>8</v>
      </c>
      <c r="M41" s="6"/>
      <c r="N41" s="28">
        <f>ROUND('Period 8'!N41*(1+CoL_P9),0)*Mult_P9</f>
        <v>0</v>
      </c>
      <c r="O41" s="28">
        <f t="shared" ref="O41" si="74">ROUND((((N41/G41)*H41*K41)),0)</f>
        <v>0</v>
      </c>
      <c r="P41" s="28"/>
      <c r="Q41" s="28">
        <f t="shared" si="0"/>
        <v>0</v>
      </c>
      <c r="R41" s="473">
        <f t="shared" ref="R41" si="75">O41+O42</f>
        <v>0</v>
      </c>
      <c r="S41" s="474"/>
      <c r="T41" s="65">
        <f>ROUND(R41*$L$55,0)</f>
        <v>0</v>
      </c>
      <c r="U41" s="49">
        <f t="shared" ref="U41" si="76">R41+T41</f>
        <v>0</v>
      </c>
      <c r="V41" s="44"/>
      <c r="W41" s="44"/>
      <c r="X41" s="44"/>
      <c r="Y41" s="44"/>
    </row>
    <row r="42" spans="1:25" ht="13.2" hidden="1" customHeight="1">
      <c r="A42" s="406">
        <f>'Period 1'!A42:F42</f>
        <v>0</v>
      </c>
      <c r="B42" s="407"/>
      <c r="C42" s="407"/>
      <c r="D42" s="407"/>
      <c r="E42" s="407"/>
      <c r="F42" s="408"/>
      <c r="G42" s="35"/>
      <c r="H42" s="27"/>
      <c r="I42" s="5" t="s">
        <v>6</v>
      </c>
      <c r="J42" s="5" t="s">
        <v>7</v>
      </c>
      <c r="K42" s="5"/>
      <c r="L42" s="6" t="s">
        <v>9</v>
      </c>
      <c r="M42" s="6"/>
      <c r="N42" s="28">
        <f t="shared" ref="N42" si="77">N41</f>
        <v>0</v>
      </c>
      <c r="O42" s="28">
        <f t="shared" ref="O42" si="78">ROUND((((N42/G41)*H42*K42)),0)</f>
        <v>0</v>
      </c>
      <c r="P42" s="30"/>
      <c r="Q42" s="28">
        <f t="shared" si="0"/>
        <v>0</v>
      </c>
      <c r="R42" s="475"/>
      <c r="S42" s="476"/>
      <c r="T42" s="66"/>
      <c r="U42" s="90"/>
      <c r="V42" s="44"/>
      <c r="W42" s="44"/>
      <c r="X42" s="44"/>
      <c r="Y42" s="44"/>
    </row>
    <row r="43" spans="1:25" ht="13.2" hidden="1" customHeight="1">
      <c r="A43" s="18" t="s">
        <v>247</v>
      </c>
      <c r="B43" s="2" t="s">
        <v>11</v>
      </c>
      <c r="C43" s="2"/>
      <c r="D43" s="2"/>
      <c r="E43" s="2"/>
      <c r="F43" s="2"/>
      <c r="G43" s="84">
        <f>'Period 1'!G43</f>
        <v>9</v>
      </c>
      <c r="H43" s="27"/>
      <c r="I43" s="5" t="s">
        <v>6</v>
      </c>
      <c r="J43" s="5" t="s">
        <v>7</v>
      </c>
      <c r="K43" s="5"/>
      <c r="L43" s="6" t="s">
        <v>8</v>
      </c>
      <c r="M43" s="6"/>
      <c r="N43" s="28">
        <f>ROUND('Period 8'!N43*(1+CoL_P9),0)*Mult_P9</f>
        <v>0</v>
      </c>
      <c r="O43" s="28">
        <f t="shared" ref="O43" si="79">ROUND((((N43/G43)*H43*K43)),0)</f>
        <v>0</v>
      </c>
      <c r="P43" s="28"/>
      <c r="Q43" s="28">
        <f t="shared" si="0"/>
        <v>0</v>
      </c>
      <c r="R43" s="473">
        <f t="shared" ref="R43" si="80">O43+O44</f>
        <v>0</v>
      </c>
      <c r="S43" s="474"/>
      <c r="T43" s="65">
        <f>ROUND(R43*$L$55,0)</f>
        <v>0</v>
      </c>
      <c r="U43" s="49">
        <f t="shared" ref="U43" si="81">R43+T43</f>
        <v>0</v>
      </c>
      <c r="V43" s="44"/>
      <c r="W43" s="44"/>
      <c r="X43" s="44"/>
      <c r="Y43" s="44"/>
    </row>
    <row r="44" spans="1:25" ht="13.2" hidden="1" customHeight="1">
      <c r="A44" s="406">
        <f>'Period 1'!A44:F44</f>
        <v>0</v>
      </c>
      <c r="B44" s="407"/>
      <c r="C44" s="407"/>
      <c r="D44" s="407"/>
      <c r="E44" s="407"/>
      <c r="F44" s="408"/>
      <c r="G44" s="35"/>
      <c r="H44" s="27"/>
      <c r="I44" s="5" t="s">
        <v>6</v>
      </c>
      <c r="J44" s="5" t="s">
        <v>7</v>
      </c>
      <c r="K44" s="5"/>
      <c r="L44" s="6" t="s">
        <v>9</v>
      </c>
      <c r="M44" s="6"/>
      <c r="N44" s="28">
        <f t="shared" ref="N44" si="82">N43</f>
        <v>0</v>
      </c>
      <c r="O44" s="28">
        <f t="shared" ref="O44" si="83">ROUND((((N44/G43)*H44*K44)),0)</f>
        <v>0</v>
      </c>
      <c r="P44" s="30"/>
      <c r="Q44" s="28">
        <f t="shared" si="0"/>
        <v>0</v>
      </c>
      <c r="R44" s="475"/>
      <c r="S44" s="476"/>
      <c r="T44" s="66"/>
      <c r="U44" s="90"/>
      <c r="V44" s="44"/>
      <c r="W44" s="44"/>
      <c r="X44" s="44"/>
      <c r="Y44" s="44"/>
    </row>
    <row r="45" spans="1:25" ht="13.2" hidden="1" customHeight="1">
      <c r="A45" s="18" t="s">
        <v>246</v>
      </c>
      <c r="B45" s="2" t="s">
        <v>11</v>
      </c>
      <c r="C45" s="2"/>
      <c r="D45" s="2"/>
      <c r="E45" s="2"/>
      <c r="F45" s="2"/>
      <c r="G45" s="84">
        <f>'Period 1'!G45</f>
        <v>9</v>
      </c>
      <c r="H45" s="27"/>
      <c r="I45" s="5" t="s">
        <v>6</v>
      </c>
      <c r="J45" s="5" t="s">
        <v>7</v>
      </c>
      <c r="K45" s="5"/>
      <c r="L45" s="6" t="s">
        <v>8</v>
      </c>
      <c r="M45" s="6"/>
      <c r="N45" s="28">
        <f>ROUND('Period 8'!N45*(1+CoL_P9),0)*Mult_P9</f>
        <v>0</v>
      </c>
      <c r="O45" s="28">
        <f t="shared" ref="O45" si="84">ROUND((((N45/G45)*H45*K45)),0)</f>
        <v>0</v>
      </c>
      <c r="P45" s="28"/>
      <c r="Q45" s="28">
        <f t="shared" si="0"/>
        <v>0</v>
      </c>
      <c r="R45" s="473">
        <f t="shared" ref="R45" si="85">O45+O46</f>
        <v>0</v>
      </c>
      <c r="S45" s="474"/>
      <c r="T45" s="65">
        <f>ROUND(R45*$L$55,0)</f>
        <v>0</v>
      </c>
      <c r="U45" s="49">
        <f t="shared" ref="U45" si="86">R45+T45</f>
        <v>0</v>
      </c>
      <c r="V45" s="44"/>
      <c r="W45" s="44"/>
      <c r="X45" s="44"/>
      <c r="Y45" s="44"/>
    </row>
    <row r="46" spans="1:25" ht="13.2" hidden="1" customHeight="1">
      <c r="A46" s="406">
        <f>'Period 1'!A46:F46</f>
        <v>0</v>
      </c>
      <c r="B46" s="407"/>
      <c r="C46" s="407"/>
      <c r="D46" s="407"/>
      <c r="E46" s="407"/>
      <c r="F46" s="408"/>
      <c r="G46" s="35"/>
      <c r="H46" s="27"/>
      <c r="I46" s="5" t="s">
        <v>6</v>
      </c>
      <c r="J46" s="5" t="s">
        <v>7</v>
      </c>
      <c r="K46" s="5"/>
      <c r="L46" s="6" t="s">
        <v>9</v>
      </c>
      <c r="M46" s="6"/>
      <c r="N46" s="28">
        <f t="shared" ref="N46" si="87">N45</f>
        <v>0</v>
      </c>
      <c r="O46" s="28">
        <f t="shared" ref="O46" si="88">ROUND((((N46/G45)*H46*K46)),0)</f>
        <v>0</v>
      </c>
      <c r="P46" s="30"/>
      <c r="Q46" s="28">
        <f t="shared" si="0"/>
        <v>0</v>
      </c>
      <c r="R46" s="475"/>
      <c r="S46" s="476"/>
      <c r="T46" s="66"/>
      <c r="U46" s="90"/>
      <c r="V46" s="44"/>
      <c r="W46" s="44"/>
      <c r="X46" s="44"/>
      <c r="Y46" s="44"/>
    </row>
    <row r="47" spans="1:25" ht="13.2" hidden="1" customHeight="1">
      <c r="A47" s="18" t="s">
        <v>248</v>
      </c>
      <c r="B47" s="2" t="s">
        <v>11</v>
      </c>
      <c r="C47" s="2"/>
      <c r="D47" s="2"/>
      <c r="E47" s="2"/>
      <c r="F47" s="2"/>
      <c r="G47" s="84">
        <f>'Period 1'!G47</f>
        <v>9</v>
      </c>
      <c r="H47" s="27"/>
      <c r="I47" s="5" t="s">
        <v>6</v>
      </c>
      <c r="J47" s="5" t="s">
        <v>7</v>
      </c>
      <c r="K47" s="5"/>
      <c r="L47" s="6" t="s">
        <v>8</v>
      </c>
      <c r="M47" s="6"/>
      <c r="N47" s="28">
        <f>ROUND('Period 8'!N47*(1+CoL_P9),0)*Mult_P9</f>
        <v>0</v>
      </c>
      <c r="O47" s="28">
        <f t="shared" ref="O47" si="89">ROUND((((N47/G47)*H47*K47)),0)</f>
        <v>0</v>
      </c>
      <c r="P47" s="28"/>
      <c r="Q47" s="28">
        <f t="shared" si="0"/>
        <v>0</v>
      </c>
      <c r="R47" s="473">
        <f t="shared" ref="R47" si="90">O47+O48</f>
        <v>0</v>
      </c>
      <c r="S47" s="474"/>
      <c r="T47" s="65">
        <f>ROUND(R47*$L$55,0)</f>
        <v>0</v>
      </c>
      <c r="U47" s="49">
        <f t="shared" ref="U47" si="91">R47+T47</f>
        <v>0</v>
      </c>
      <c r="V47" s="44"/>
      <c r="W47" s="44"/>
      <c r="X47" s="44"/>
      <c r="Y47" s="44"/>
    </row>
    <row r="48" spans="1:25" ht="13.2" hidden="1" customHeight="1">
      <c r="A48" s="406">
        <f>'Period 1'!A48:F48</f>
        <v>0</v>
      </c>
      <c r="B48" s="407"/>
      <c r="C48" s="407"/>
      <c r="D48" s="407"/>
      <c r="E48" s="407"/>
      <c r="F48" s="408"/>
      <c r="G48" s="35"/>
      <c r="H48" s="27"/>
      <c r="I48" s="5" t="s">
        <v>6</v>
      </c>
      <c r="J48" s="5" t="s">
        <v>7</v>
      </c>
      <c r="K48" s="5"/>
      <c r="L48" s="6" t="s">
        <v>9</v>
      </c>
      <c r="M48" s="6"/>
      <c r="N48" s="28">
        <f t="shared" ref="N48" si="92">N47</f>
        <v>0</v>
      </c>
      <c r="O48" s="28">
        <f t="shared" ref="O48" si="93">ROUND((((N48/G47)*H48*K48)),0)</f>
        <v>0</v>
      </c>
      <c r="P48" s="30"/>
      <c r="Q48" s="28">
        <f t="shared" si="0"/>
        <v>0</v>
      </c>
      <c r="R48" s="475"/>
      <c r="S48" s="476"/>
      <c r="T48" s="66"/>
      <c r="U48" s="90"/>
      <c r="V48" s="44"/>
      <c r="W48" s="44"/>
      <c r="X48" s="44"/>
      <c r="Y48" s="44"/>
    </row>
    <row r="49" spans="1:25" ht="13.2" hidden="1" customHeight="1">
      <c r="A49" s="18" t="s">
        <v>251</v>
      </c>
      <c r="B49" s="2" t="s">
        <v>11</v>
      </c>
      <c r="C49" s="2"/>
      <c r="D49" s="2"/>
      <c r="E49" s="2"/>
      <c r="F49" s="2"/>
      <c r="G49" s="84">
        <f>'Period 1'!G49</f>
        <v>9</v>
      </c>
      <c r="H49" s="27"/>
      <c r="I49" s="5" t="s">
        <v>6</v>
      </c>
      <c r="J49" s="5" t="s">
        <v>7</v>
      </c>
      <c r="K49" s="5"/>
      <c r="L49" s="6" t="s">
        <v>8</v>
      </c>
      <c r="M49" s="6"/>
      <c r="N49" s="28">
        <f>ROUND('Period 8'!N49*(1+CoL_P9),0)*Mult_P9</f>
        <v>0</v>
      </c>
      <c r="O49" s="28">
        <f t="shared" ref="O49" si="94">ROUND((((N49/G49)*H49*K49)),0)</f>
        <v>0</v>
      </c>
      <c r="P49" s="28"/>
      <c r="Q49" s="28">
        <f t="shared" si="0"/>
        <v>0</v>
      </c>
      <c r="R49" s="473">
        <f t="shared" ref="R49" si="95">O49+O50</f>
        <v>0</v>
      </c>
      <c r="S49" s="474"/>
      <c r="T49" s="65">
        <f>ROUND(R49*$L$55,0)</f>
        <v>0</v>
      </c>
      <c r="U49" s="49">
        <f t="shared" ref="U49" si="96">R49+T49</f>
        <v>0</v>
      </c>
      <c r="V49" s="44"/>
      <c r="W49" s="44"/>
      <c r="X49" s="44"/>
      <c r="Y49" s="44"/>
    </row>
    <row r="50" spans="1:25" ht="13.2" hidden="1" customHeight="1">
      <c r="A50" s="406">
        <f>'Period 1'!A50:F50</f>
        <v>0</v>
      </c>
      <c r="B50" s="407"/>
      <c r="C50" s="407"/>
      <c r="D50" s="407"/>
      <c r="E50" s="407"/>
      <c r="F50" s="408"/>
      <c r="G50" s="35"/>
      <c r="H50" s="27"/>
      <c r="I50" s="5" t="s">
        <v>6</v>
      </c>
      <c r="J50" s="5" t="s">
        <v>7</v>
      </c>
      <c r="K50" s="5"/>
      <c r="L50" s="6" t="s">
        <v>9</v>
      </c>
      <c r="M50" s="6"/>
      <c r="N50" s="28">
        <f t="shared" ref="N50" si="97">N49</f>
        <v>0</v>
      </c>
      <c r="O50" s="28">
        <f t="shared" ref="O50" si="98">ROUND((((N50/G49)*H50*K50)),0)</f>
        <v>0</v>
      </c>
      <c r="P50" s="30"/>
      <c r="Q50" s="28">
        <f t="shared" si="0"/>
        <v>0</v>
      </c>
      <c r="R50" s="475"/>
      <c r="S50" s="476"/>
      <c r="T50" s="66"/>
      <c r="U50" s="90"/>
      <c r="V50" s="44"/>
      <c r="W50" s="44"/>
      <c r="X50" s="44"/>
      <c r="Y50" s="44"/>
    </row>
    <row r="51" spans="1:25" ht="13.2" hidden="1" customHeight="1">
      <c r="A51" s="18" t="s">
        <v>250</v>
      </c>
      <c r="B51" s="2" t="s">
        <v>11</v>
      </c>
      <c r="C51" s="2"/>
      <c r="D51" s="2"/>
      <c r="E51" s="2"/>
      <c r="F51" s="2"/>
      <c r="G51" s="84">
        <f>'Period 1'!G51</f>
        <v>9</v>
      </c>
      <c r="H51" s="27"/>
      <c r="I51" s="5" t="s">
        <v>6</v>
      </c>
      <c r="J51" s="5" t="s">
        <v>7</v>
      </c>
      <c r="K51" s="5"/>
      <c r="L51" s="6" t="s">
        <v>8</v>
      </c>
      <c r="M51" s="6"/>
      <c r="N51" s="28">
        <f>ROUND('Period 8'!N51*(1+CoL_P9),0)*Mult_P9</f>
        <v>0</v>
      </c>
      <c r="O51" s="28">
        <f t="shared" ref="O51" si="99">ROUND((((N51/G51)*H51*K51)),0)</f>
        <v>0</v>
      </c>
      <c r="P51" s="28"/>
      <c r="Q51" s="28">
        <f t="shared" si="0"/>
        <v>0</v>
      </c>
      <c r="R51" s="473">
        <f t="shared" ref="R51" si="100">O51+O52</f>
        <v>0</v>
      </c>
      <c r="S51" s="474"/>
      <c r="T51" s="65">
        <f>ROUND(R51*$L$55,0)</f>
        <v>0</v>
      </c>
      <c r="U51" s="49">
        <f t="shared" ref="U51" si="101">R51+T51</f>
        <v>0</v>
      </c>
      <c r="V51" s="44"/>
      <c r="W51" s="44"/>
      <c r="X51" s="44"/>
      <c r="Y51" s="44"/>
    </row>
    <row r="52" spans="1:25" ht="13.2" hidden="1" customHeight="1">
      <c r="A52" s="406">
        <f>'Period 1'!A52:F52</f>
        <v>0</v>
      </c>
      <c r="B52" s="407"/>
      <c r="C52" s="407"/>
      <c r="D52" s="407"/>
      <c r="E52" s="407"/>
      <c r="F52" s="408"/>
      <c r="G52" s="35"/>
      <c r="H52" s="27"/>
      <c r="I52" s="5" t="s">
        <v>6</v>
      </c>
      <c r="J52" s="5" t="s">
        <v>7</v>
      </c>
      <c r="K52" s="5"/>
      <c r="L52" s="6" t="s">
        <v>9</v>
      </c>
      <c r="M52" s="6"/>
      <c r="N52" s="28">
        <f t="shared" ref="N52" si="102">N51</f>
        <v>0</v>
      </c>
      <c r="O52" s="28">
        <f t="shared" ref="O52" si="103">ROUND((((N52/G51)*H52*K52)),0)</f>
        <v>0</v>
      </c>
      <c r="P52" s="30"/>
      <c r="Q52" s="28">
        <f t="shared" si="0"/>
        <v>0</v>
      </c>
      <c r="R52" s="475"/>
      <c r="S52" s="476"/>
      <c r="T52" s="66"/>
      <c r="U52" s="90"/>
      <c r="V52" s="44"/>
      <c r="W52" s="44"/>
      <c r="X52" s="44"/>
      <c r="Y52" s="44"/>
    </row>
    <row r="53" spans="1:25" ht="13.2" hidden="1" customHeight="1">
      <c r="A53" s="18" t="s">
        <v>249</v>
      </c>
      <c r="B53" s="2" t="s">
        <v>11</v>
      </c>
      <c r="C53" s="2"/>
      <c r="D53" s="2"/>
      <c r="E53" s="2"/>
      <c r="F53" s="2"/>
      <c r="G53" s="84">
        <f>'Period 1'!G53</f>
        <v>9</v>
      </c>
      <c r="H53" s="27"/>
      <c r="I53" s="5" t="s">
        <v>6</v>
      </c>
      <c r="J53" s="5" t="s">
        <v>7</v>
      </c>
      <c r="K53" s="5"/>
      <c r="L53" s="6" t="s">
        <v>8</v>
      </c>
      <c r="M53" s="6"/>
      <c r="N53" s="28">
        <f>ROUND('Period 8'!N53*(1+CoL_P9),0)*Mult_P9</f>
        <v>0</v>
      </c>
      <c r="O53" s="28">
        <f t="shared" ref="O53" si="104">ROUND((((N53/G53)*H53*K53)),0)</f>
        <v>0</v>
      </c>
      <c r="P53" s="28"/>
      <c r="Q53" s="28">
        <f t="shared" si="0"/>
        <v>0</v>
      </c>
      <c r="R53" s="473">
        <f t="shared" ref="R53" si="105">O53+O54</f>
        <v>0</v>
      </c>
      <c r="S53" s="474"/>
      <c r="T53" s="65">
        <f>ROUND(R53*$L$55,0)</f>
        <v>0</v>
      </c>
      <c r="U53" s="49">
        <f t="shared" ref="U53" si="106">R53+T53</f>
        <v>0</v>
      </c>
      <c r="V53" s="44"/>
      <c r="W53" s="44"/>
      <c r="X53" s="44"/>
      <c r="Y53" s="44"/>
    </row>
    <row r="54" spans="1:25" ht="13.2" hidden="1" customHeight="1">
      <c r="A54" s="406">
        <f>'Period 1'!A54:F54</f>
        <v>0</v>
      </c>
      <c r="B54" s="407"/>
      <c r="C54" s="407"/>
      <c r="D54" s="407"/>
      <c r="E54" s="407"/>
      <c r="F54" s="408"/>
      <c r="G54" s="35"/>
      <c r="H54" s="27"/>
      <c r="I54" s="5" t="s">
        <v>6</v>
      </c>
      <c r="J54" s="5" t="s">
        <v>7</v>
      </c>
      <c r="K54" s="5"/>
      <c r="L54" s="6" t="s">
        <v>9</v>
      </c>
      <c r="M54" s="6"/>
      <c r="N54" s="28">
        <f t="shared" ref="N54" si="107">N53</f>
        <v>0</v>
      </c>
      <c r="O54" s="28">
        <f t="shared" ref="O54" si="108">ROUND((((N54/G53)*H54*K54)),0)</f>
        <v>0</v>
      </c>
      <c r="P54" s="30"/>
      <c r="Q54" s="28">
        <f t="shared" si="0"/>
        <v>0</v>
      </c>
      <c r="R54" s="475"/>
      <c r="S54" s="476"/>
      <c r="T54" s="66"/>
      <c r="U54" s="90"/>
      <c r="V54" s="44"/>
      <c r="W54" s="44"/>
      <c r="X54" s="44"/>
      <c r="Y54" s="44"/>
    </row>
    <row r="55" spans="1:25">
      <c r="A55" s="20" t="s">
        <v>118</v>
      </c>
      <c r="B55" s="10"/>
      <c r="C55" s="6"/>
      <c r="D55" s="11"/>
      <c r="E55" s="6"/>
      <c r="F55" s="6"/>
      <c r="G55" s="6"/>
      <c r="H55" s="6"/>
      <c r="I55" s="47" t="s">
        <v>45</v>
      </c>
      <c r="J55" s="47"/>
      <c r="K55" s="47"/>
      <c r="L55" s="125">
        <f>Fringe_P9</f>
        <v>0.35</v>
      </c>
      <c r="M55" s="205"/>
      <c r="N55" s="257" t="s">
        <v>3</v>
      </c>
      <c r="O55" s="176">
        <f t="shared" ref="O55:U55" si="109">SUM(O5:O54)</f>
        <v>0</v>
      </c>
      <c r="P55" s="176">
        <f t="shared" si="109"/>
        <v>0</v>
      </c>
      <c r="Q55" s="178">
        <f t="shared" si="109"/>
        <v>0</v>
      </c>
      <c r="R55" s="479">
        <f t="shared" ref="R55" si="110">SUM(R5:R54)</f>
        <v>0</v>
      </c>
      <c r="S55" s="480"/>
      <c r="T55" s="100">
        <f t="shared" si="109"/>
        <v>0</v>
      </c>
      <c r="U55" s="179">
        <f t="shared" si="109"/>
        <v>0</v>
      </c>
      <c r="V55" s="44"/>
      <c r="W55" s="44"/>
      <c r="X55" s="44"/>
      <c r="Y55" s="44"/>
    </row>
    <row r="56" spans="1:25" ht="13.2" customHeight="1">
      <c r="A56" s="74" t="s">
        <v>18</v>
      </c>
      <c r="B56" s="75"/>
      <c r="C56" s="75"/>
      <c r="D56" s="75"/>
      <c r="E56" s="75"/>
      <c r="F56" s="75"/>
      <c r="G56" s="4"/>
      <c r="H56" s="4"/>
      <c r="I56" s="4"/>
      <c r="J56" s="4"/>
      <c r="K56" s="4"/>
      <c r="L56" s="4"/>
      <c r="M56" s="208"/>
      <c r="N56" s="258" t="s">
        <v>45</v>
      </c>
      <c r="O56" s="40"/>
      <c r="P56" s="30"/>
      <c r="Q56" s="30"/>
      <c r="R56" s="475"/>
      <c r="S56" s="476"/>
      <c r="T56" s="112"/>
      <c r="U56" s="113"/>
      <c r="V56" s="44"/>
      <c r="W56" s="44"/>
      <c r="X56" s="44"/>
      <c r="Y56" s="44"/>
    </row>
    <row r="57" spans="1:25" ht="13.2" customHeight="1">
      <c r="A57" s="20" t="s">
        <v>4</v>
      </c>
      <c r="B57" s="10" t="s">
        <v>16</v>
      </c>
      <c r="C57" s="6"/>
      <c r="D57" s="11" t="s">
        <v>17</v>
      </c>
      <c r="E57" s="6" t="s">
        <v>19</v>
      </c>
      <c r="F57" s="6"/>
      <c r="G57" s="6"/>
      <c r="H57" s="6"/>
      <c r="I57" s="42"/>
      <c r="J57" s="6"/>
      <c r="K57" s="4"/>
      <c r="L57" s="4"/>
      <c r="M57" s="255"/>
      <c r="N57" s="259">
        <f>FringePD_P9</f>
        <v>0.19</v>
      </c>
      <c r="O57" s="26">
        <f>ROUND('Period 8'!O57*(1+CoL_P9),0)*Mult_P9</f>
        <v>0</v>
      </c>
      <c r="P57" s="28"/>
      <c r="Q57" s="28">
        <f>O57+P57</f>
        <v>0</v>
      </c>
      <c r="R57" s="473">
        <f t="shared" ref="R57:R62" si="111">O57</f>
        <v>0</v>
      </c>
      <c r="S57" s="474"/>
      <c r="T57" s="65">
        <f>ROUND(R57*N57,0)</f>
        <v>0</v>
      </c>
      <c r="U57" s="49">
        <f t="shared" ref="U57:U63" si="112">R57+T57</f>
        <v>0</v>
      </c>
      <c r="V57" s="44"/>
      <c r="W57" s="44"/>
      <c r="X57" s="44"/>
      <c r="Y57" s="44"/>
    </row>
    <row r="58" spans="1:25" ht="13.2" customHeight="1">
      <c r="A58" s="20" t="s">
        <v>10</v>
      </c>
      <c r="B58" s="10" t="s">
        <v>16</v>
      </c>
      <c r="C58" s="6"/>
      <c r="D58" s="11" t="s">
        <v>17</v>
      </c>
      <c r="E58" s="6" t="s">
        <v>20</v>
      </c>
      <c r="F58" s="6"/>
      <c r="G58" s="6"/>
      <c r="H58" s="6"/>
      <c r="I58" s="6"/>
      <c r="J58" s="6"/>
      <c r="K58" s="4"/>
      <c r="L58" s="4"/>
      <c r="M58" s="46"/>
      <c r="N58" s="259">
        <f>Fringe_P9</f>
        <v>0.35</v>
      </c>
      <c r="O58" s="26">
        <f>ROUND('Period 8'!O58*(1+CoL_P9),0)*Mult_P9</f>
        <v>0</v>
      </c>
      <c r="P58" s="28"/>
      <c r="Q58" s="28">
        <f t="shared" ref="Q58:Q62" si="113">O58+P58</f>
        <v>0</v>
      </c>
      <c r="R58" s="473">
        <f t="shared" si="111"/>
        <v>0</v>
      </c>
      <c r="S58" s="474"/>
      <c r="T58" s="65">
        <f t="shared" ref="T58:T62" si="114">ROUND(R58*N58,0)</f>
        <v>0</v>
      </c>
      <c r="U58" s="49">
        <f t="shared" si="112"/>
        <v>0</v>
      </c>
      <c r="V58" s="44"/>
      <c r="W58" s="44"/>
      <c r="X58" s="44"/>
      <c r="Y58" s="44"/>
    </row>
    <row r="59" spans="1:25" ht="13.2" customHeight="1" thickBot="1">
      <c r="A59" s="20" t="s">
        <v>12</v>
      </c>
      <c r="B59" s="10" t="s">
        <v>16</v>
      </c>
      <c r="C59" s="6"/>
      <c r="D59" s="11" t="s">
        <v>17</v>
      </c>
      <c r="E59" s="6" t="s">
        <v>125</v>
      </c>
      <c r="F59" s="6"/>
      <c r="G59" s="6"/>
      <c r="H59" s="6"/>
      <c r="I59" s="42"/>
      <c r="J59" s="6"/>
      <c r="L59" s="4"/>
      <c r="M59" s="255"/>
      <c r="N59" s="259">
        <f>Fringe_P9</f>
        <v>0.35</v>
      </c>
      <c r="O59" s="26">
        <f>ROUND('Period 8'!O59*(1+CoL_P9),0)*Mult_P9</f>
        <v>0</v>
      </c>
      <c r="P59" s="28"/>
      <c r="Q59" s="28">
        <f t="shared" si="113"/>
        <v>0</v>
      </c>
      <c r="R59" s="473">
        <f t="shared" si="111"/>
        <v>0</v>
      </c>
      <c r="S59" s="474"/>
      <c r="T59" s="65">
        <f t="shared" si="114"/>
        <v>0</v>
      </c>
      <c r="U59" s="49">
        <f t="shared" si="112"/>
        <v>0</v>
      </c>
      <c r="V59" s="44"/>
      <c r="W59" s="44"/>
      <c r="X59" s="44"/>
      <c r="Y59" s="44"/>
    </row>
    <row r="60" spans="1:25" ht="13.2" customHeight="1" thickBot="1">
      <c r="A60" s="20" t="s">
        <v>13</v>
      </c>
      <c r="B60" s="10" t="s">
        <v>16</v>
      </c>
      <c r="C60" s="6"/>
      <c r="D60" s="11" t="s">
        <v>17</v>
      </c>
      <c r="E60" s="6" t="s">
        <v>21</v>
      </c>
      <c r="F60" s="6"/>
      <c r="G60" s="6"/>
      <c r="H60" s="69" t="s">
        <v>53</v>
      </c>
      <c r="I60" s="71"/>
      <c r="J60" s="71"/>
      <c r="K60" s="82"/>
      <c r="L60" s="4"/>
      <c r="M60" s="255"/>
      <c r="N60" s="259">
        <f>FringeGrad_P9</f>
        <v>9.5000000000000001E-2</v>
      </c>
      <c r="O60" s="26">
        <f>GRA_Salary_Estimator!K52</f>
        <v>0</v>
      </c>
      <c r="P60" s="28"/>
      <c r="Q60" s="28">
        <f t="shared" si="113"/>
        <v>0</v>
      </c>
      <c r="R60" s="473">
        <f t="shared" si="111"/>
        <v>0</v>
      </c>
      <c r="S60" s="474"/>
      <c r="T60" s="65">
        <f t="shared" si="114"/>
        <v>0</v>
      </c>
      <c r="U60" s="49">
        <f t="shared" si="112"/>
        <v>0</v>
      </c>
      <c r="V60" s="44"/>
      <c r="W60" s="44"/>
      <c r="X60" s="44"/>
      <c r="Y60" s="44"/>
    </row>
    <row r="61" spans="1:25" ht="13.2" customHeight="1" thickBot="1">
      <c r="A61" s="20" t="s">
        <v>14</v>
      </c>
      <c r="B61" s="10" t="s">
        <v>16</v>
      </c>
      <c r="C61" s="6"/>
      <c r="D61" s="11" t="s">
        <v>17</v>
      </c>
      <c r="E61" s="6" t="s">
        <v>22</v>
      </c>
      <c r="F61" s="6"/>
      <c r="G61" s="6"/>
      <c r="H61" s="69" t="s">
        <v>53</v>
      </c>
      <c r="I61" s="71"/>
      <c r="J61" s="71"/>
      <c r="K61" s="82"/>
      <c r="L61" s="4"/>
      <c r="M61" s="255"/>
      <c r="N61" s="259">
        <f>FringeUnderGrad_P9</f>
        <v>2E-3</v>
      </c>
      <c r="O61" s="26">
        <f>ROUND('Period 8'!O61*(1+CoL_P9),0)*Mult_P9</f>
        <v>0</v>
      </c>
      <c r="P61" s="28"/>
      <c r="Q61" s="28">
        <f t="shared" si="113"/>
        <v>0</v>
      </c>
      <c r="R61" s="473">
        <f t="shared" si="111"/>
        <v>0</v>
      </c>
      <c r="S61" s="474"/>
      <c r="T61" s="65">
        <f t="shared" si="114"/>
        <v>0</v>
      </c>
      <c r="U61" s="49">
        <f t="shared" si="112"/>
        <v>0</v>
      </c>
      <c r="V61" s="44"/>
      <c r="W61" s="44"/>
      <c r="X61" s="44"/>
      <c r="Y61" s="44"/>
    </row>
    <row r="62" spans="1:25" ht="13.2" customHeight="1" thickBot="1">
      <c r="A62" s="20" t="s">
        <v>15</v>
      </c>
      <c r="B62" s="10" t="s">
        <v>16</v>
      </c>
      <c r="C62" s="6"/>
      <c r="D62" s="11" t="s">
        <v>17</v>
      </c>
      <c r="E62" s="6" t="s">
        <v>23</v>
      </c>
      <c r="F62" s="6"/>
      <c r="G62" s="42"/>
      <c r="H62" s="6"/>
      <c r="I62" s="6"/>
      <c r="J62" s="6"/>
      <c r="K62" s="4"/>
      <c r="L62" s="4"/>
      <c r="M62" s="255"/>
      <c r="N62" s="259">
        <f>Fringe_P9</f>
        <v>0.35</v>
      </c>
      <c r="O62" s="26">
        <f>ROUND('Period 8'!O62*(1+CoL_P9),0)*Mult_P9</f>
        <v>0</v>
      </c>
      <c r="P62" s="31"/>
      <c r="Q62" s="31">
        <f t="shared" si="113"/>
        <v>0</v>
      </c>
      <c r="R62" s="490">
        <f t="shared" si="111"/>
        <v>0</v>
      </c>
      <c r="S62" s="491"/>
      <c r="T62" s="104">
        <f t="shared" si="114"/>
        <v>0</v>
      </c>
      <c r="U62" s="105">
        <f t="shared" si="112"/>
        <v>0</v>
      </c>
      <c r="V62" s="44"/>
      <c r="W62" s="44"/>
      <c r="X62" s="44"/>
      <c r="Y62" s="44"/>
    </row>
    <row r="63" spans="1:25"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2"/>
        <v>0</v>
      </c>
      <c r="V63" s="44"/>
      <c r="W63" s="44"/>
      <c r="X63" s="44"/>
      <c r="Y63" s="44"/>
    </row>
    <row r="64" spans="1:25"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2"/>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5">O87+P87</f>
        <v>0</v>
      </c>
    </row>
    <row r="88" spans="1:19" ht="13.2" customHeight="1">
      <c r="A88" s="21" t="s">
        <v>35</v>
      </c>
      <c r="B88" s="4"/>
      <c r="C88" s="4"/>
      <c r="D88" s="4"/>
      <c r="E88" s="4"/>
      <c r="F88" s="4"/>
      <c r="G88" s="69" t="s">
        <v>56</v>
      </c>
      <c r="H88" s="71"/>
      <c r="I88" s="71"/>
      <c r="J88" s="71"/>
      <c r="K88" s="72"/>
      <c r="L88" s="88"/>
      <c r="M88" s="71"/>
      <c r="N88" s="72"/>
      <c r="O88" s="139"/>
      <c r="P88" s="28"/>
      <c r="Q88" s="29">
        <f t="shared" si="115"/>
        <v>0</v>
      </c>
    </row>
    <row r="89" spans="1:19" ht="13.2" customHeight="1" thickBot="1">
      <c r="A89" s="21" t="s">
        <v>36</v>
      </c>
      <c r="B89" s="4"/>
      <c r="C89" s="4"/>
      <c r="D89" s="4"/>
      <c r="E89" s="4"/>
      <c r="F89" s="4"/>
      <c r="G89" s="6"/>
      <c r="H89" s="8"/>
      <c r="I89" s="6"/>
      <c r="J89" s="6"/>
      <c r="K89" s="6"/>
      <c r="L89" s="6"/>
      <c r="M89" s="6"/>
      <c r="N89" s="24"/>
      <c r="O89" s="139"/>
      <c r="P89" s="28"/>
      <c r="Q89" s="29">
        <f t="shared" si="115"/>
        <v>0</v>
      </c>
    </row>
    <row r="90" spans="1:19" ht="13.2" customHeight="1" thickBot="1">
      <c r="A90" s="21" t="s">
        <v>101</v>
      </c>
      <c r="B90" s="4"/>
      <c r="C90" s="4"/>
      <c r="D90" s="4"/>
      <c r="E90" s="4"/>
      <c r="F90" s="4"/>
      <c r="G90" s="6"/>
      <c r="H90" s="42"/>
      <c r="I90" s="69"/>
      <c r="J90" s="71"/>
      <c r="K90" s="71"/>
      <c r="L90" s="71"/>
      <c r="M90" s="83" t="s">
        <v>55</v>
      </c>
      <c r="N90" s="206">
        <f>Subcontracts!AD26*Mult_P9</f>
        <v>0</v>
      </c>
      <c r="O90" s="140">
        <f>SUM(Subcontracts!AB26:AC26)*Mult_P9</f>
        <v>0</v>
      </c>
      <c r="P90" s="141"/>
      <c r="Q90" s="55">
        <f t="shared" si="115"/>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252</v>
      </c>
      <c r="O92" s="141"/>
      <c r="P92" s="140"/>
      <c r="Q92" s="160"/>
    </row>
    <row r="93" spans="1:19" ht="13.2" customHeight="1" thickBot="1">
      <c r="A93" s="23"/>
      <c r="F93" s="87"/>
      <c r="G93" s="135"/>
      <c r="H93" s="126"/>
      <c r="I93" s="127"/>
      <c r="J93" s="87"/>
      <c r="K93" s="87"/>
      <c r="L93" s="87"/>
      <c r="M93" s="128" t="s">
        <v>102</v>
      </c>
      <c r="N93" s="137"/>
      <c r="O93" s="53">
        <f>ROUND(N93*GradStudent_P9,0)</f>
        <v>0</v>
      </c>
      <c r="P93" s="242"/>
      <c r="Q93" s="240">
        <f t="shared" ref="Q93:Q94" si="116">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6"/>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8"/>
      <c r="O97" s="32"/>
      <c r="P97" s="152"/>
      <c r="Q97" s="157"/>
    </row>
    <row r="98" spans="1:23" ht="13.2" customHeight="1">
      <c r="A98" s="23"/>
      <c r="B98" s="466"/>
      <c r="C98" s="466"/>
      <c r="D98" s="466"/>
      <c r="E98" s="466"/>
      <c r="F98" s="2"/>
      <c r="G98" s="8"/>
      <c r="H98" s="2"/>
      <c r="I98" s="2"/>
      <c r="J98" s="2"/>
      <c r="K98" s="443"/>
      <c r="L98" s="443"/>
      <c r="M98" s="2"/>
      <c r="N98" s="46"/>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7">SUM(P102:P103)</f>
        <v>0</v>
      </c>
      <c r="Q104" s="108">
        <f t="shared" si="117"/>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ROUND((P104-(P93+P79+P71))*IDC_OU_P9,0)</f>
        <v>0</v>
      </c>
      <c r="Q105" s="241">
        <f>P105</f>
        <v>0</v>
      </c>
      <c r="S105" s="471" t="s">
        <v>404</v>
      </c>
      <c r="T105" s="472"/>
      <c r="U105" s="404" t="str">
        <f>IF(NIH="Yes",O104-Subcontracts!AC26,"N/A")</f>
        <v>N/A</v>
      </c>
      <c r="V105" s="397"/>
      <c r="W105" s="12"/>
    </row>
    <row r="106" spans="1:23" ht="13.2" customHeight="1" thickBot="1">
      <c r="A106" s="91"/>
      <c r="B106" s="421">
        <f>IDC_P9</f>
        <v>0.55000000000000004</v>
      </c>
      <c r="C106" s="421"/>
      <c r="D106" s="421"/>
      <c r="E106" s="421"/>
      <c r="F106" s="174"/>
      <c r="J106" s="185"/>
      <c r="K106" s="25"/>
      <c r="L106" s="299" t="s">
        <v>293</v>
      </c>
      <c r="M106" s="424" t="str">
        <f>IF(IDC_Base="MTDC","N/A                 ",O104)</f>
        <v xml:space="preserve">N/A                 </v>
      </c>
      <c r="N106" s="425"/>
      <c r="O106" s="238">
        <f>IF(IDC_Base="MTDC",ROUND(M105*IDC_P9,0),ROUND(M106*IDC_P9,0))</f>
        <v>0</v>
      </c>
      <c r="P106" s="182">
        <f>ROUND(IF(M105*IDC_OU_P9&lt;O106,0,(M105*IDC_OU_P9)-O106),0)</f>
        <v>0</v>
      </c>
      <c r="Q106" s="239">
        <f>O106+P106</f>
        <v>0</v>
      </c>
      <c r="S106" s="447" t="s">
        <v>403</v>
      </c>
      <c r="T106" s="448"/>
      <c r="U106" s="449"/>
      <c r="V106" s="44"/>
      <c r="W106" s="44"/>
    </row>
    <row r="107" spans="1:23" ht="13.2" customHeight="1" thickBot="1">
      <c r="A107" s="92" t="s">
        <v>80</v>
      </c>
      <c r="B107" s="93"/>
      <c r="C107" s="93"/>
      <c r="D107" s="93"/>
      <c r="E107" s="93"/>
      <c r="F107" s="93"/>
      <c r="G107" s="93"/>
      <c r="H107" s="89"/>
      <c r="I107" s="94"/>
      <c r="J107" s="94"/>
      <c r="K107" s="186"/>
      <c r="L107" s="94"/>
      <c r="M107" s="94"/>
      <c r="N107" s="95"/>
      <c r="O107" s="109">
        <f>SUM(O104:O106)</f>
        <v>0</v>
      </c>
      <c r="P107" s="111">
        <f t="shared" ref="P107:Q107" si="118">SUM(P104:P106)</f>
        <v>0</v>
      </c>
      <c r="Q107" s="108">
        <f t="shared" si="118"/>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19">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19"/>
        <v>0</v>
      </c>
    </row>
    <row r="110" spans="1:23" ht="13.8" thickBot="1">
      <c r="A110" s="44"/>
      <c r="J110" s="430" t="s">
        <v>285</v>
      </c>
      <c r="K110" s="430"/>
      <c r="L110" s="430"/>
      <c r="M110" s="430"/>
      <c r="N110" s="430"/>
      <c r="O110" s="282">
        <f>SUM(O107:O109)</f>
        <v>0</v>
      </c>
      <c r="P110" s="283">
        <f t="shared" ref="P110:Q110" si="120">SUM(P107:P109)</f>
        <v>0</v>
      </c>
      <c r="Q110" s="284">
        <f t="shared" si="120"/>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01"/>
      <c r="O114" s="101"/>
      <c r="P114" s="101"/>
      <c r="Q114" s="101"/>
    </row>
    <row r="116" spans="1:17">
      <c r="Q116" s="38"/>
    </row>
    <row r="118" spans="1:17">
      <c r="Q118" s="38"/>
    </row>
  </sheetData>
  <mergeCells count="134">
    <mergeCell ref="A1:U1"/>
    <mergeCell ref="H2:N2"/>
    <mergeCell ref="O2:T3"/>
    <mergeCell ref="A3:G3"/>
    <mergeCell ref="H3:J3"/>
    <mergeCell ref="K3:L3"/>
    <mergeCell ref="M3:N3"/>
    <mergeCell ref="J101:N101"/>
    <mergeCell ref="G94:N94"/>
    <mergeCell ref="A63:N63"/>
    <mergeCell ref="A65:N65"/>
    <mergeCell ref="B74:K74"/>
    <mergeCell ref="A75:N75"/>
    <mergeCell ref="M100:N100"/>
    <mergeCell ref="B68:E68"/>
    <mergeCell ref="B69:E69"/>
    <mergeCell ref="B70:E70"/>
    <mergeCell ref="K68:L68"/>
    <mergeCell ref="K69:L69"/>
    <mergeCell ref="K70:L70"/>
    <mergeCell ref="K83:L83"/>
    <mergeCell ref="K84:L84"/>
    <mergeCell ref="K85:L85"/>
    <mergeCell ref="A112:C112"/>
    <mergeCell ref="D112:L113"/>
    <mergeCell ref="A24:F24"/>
    <mergeCell ref="A4:F4"/>
    <mergeCell ref="H4:M4"/>
    <mergeCell ref="A6:F6"/>
    <mergeCell ref="A8:F8"/>
    <mergeCell ref="A10:F10"/>
    <mergeCell ref="A12:F12"/>
    <mergeCell ref="A14:F14"/>
    <mergeCell ref="A16:F16"/>
    <mergeCell ref="A18:F18"/>
    <mergeCell ref="A20:F20"/>
    <mergeCell ref="A22:F22"/>
    <mergeCell ref="A108:I108"/>
    <mergeCell ref="J108:L108"/>
    <mergeCell ref="M105:N105"/>
    <mergeCell ref="B106:E106"/>
    <mergeCell ref="A111:C111"/>
    <mergeCell ref="J109:L109"/>
    <mergeCell ref="J110:N110"/>
    <mergeCell ref="M108:N108"/>
    <mergeCell ref="M109:N109"/>
    <mergeCell ref="M106:N106"/>
    <mergeCell ref="S104:U104"/>
    <mergeCell ref="S105:T105"/>
    <mergeCell ref="S106:U106"/>
    <mergeCell ref="K99:L99"/>
    <mergeCell ref="B97:E97"/>
    <mergeCell ref="B98:E98"/>
    <mergeCell ref="B99:E99"/>
    <mergeCell ref="K97:L97"/>
    <mergeCell ref="K98:L98"/>
    <mergeCell ref="A26:F26"/>
    <mergeCell ref="A28:F28"/>
    <mergeCell ref="A30:F30"/>
    <mergeCell ref="A32:F32"/>
    <mergeCell ref="A34:F34"/>
    <mergeCell ref="A36:F36"/>
    <mergeCell ref="A38:F38"/>
    <mergeCell ref="A40:F40"/>
    <mergeCell ref="A42:F42"/>
    <mergeCell ref="A44:F44"/>
    <mergeCell ref="A46:F46"/>
    <mergeCell ref="A48:F48"/>
    <mergeCell ref="B83:E83"/>
    <mergeCell ref="B84:E84"/>
    <mergeCell ref="B85:E85"/>
    <mergeCell ref="A50:F50"/>
    <mergeCell ref="A52:F52"/>
    <mergeCell ref="A54:F54"/>
    <mergeCell ref="R9:S9"/>
    <mergeCell ref="R10:S10"/>
    <mergeCell ref="R11:S11"/>
    <mergeCell ref="R12:S12"/>
    <mergeCell ref="R13:S13"/>
    <mergeCell ref="R4:S4"/>
    <mergeCell ref="R5:S5"/>
    <mergeCell ref="R6:S6"/>
    <mergeCell ref="R7:S7"/>
    <mergeCell ref="R8:S8"/>
    <mergeCell ref="R19:S19"/>
    <mergeCell ref="R20:S20"/>
    <mergeCell ref="R21:S21"/>
    <mergeCell ref="R22:S22"/>
    <mergeCell ref="R23:S23"/>
    <mergeCell ref="R14:S14"/>
    <mergeCell ref="R15:S15"/>
    <mergeCell ref="R16:S16"/>
    <mergeCell ref="R17:S17"/>
    <mergeCell ref="R18:S18"/>
    <mergeCell ref="R29:S29"/>
    <mergeCell ref="R30:S30"/>
    <mergeCell ref="R31:S31"/>
    <mergeCell ref="R32:S32"/>
    <mergeCell ref="R33:S33"/>
    <mergeCell ref="R24:S24"/>
    <mergeCell ref="R25:S25"/>
    <mergeCell ref="R26:S26"/>
    <mergeCell ref="R27:S27"/>
    <mergeCell ref="R28:S28"/>
    <mergeCell ref="R39:S39"/>
    <mergeCell ref="R40:S40"/>
    <mergeCell ref="R41:S41"/>
    <mergeCell ref="R42:S42"/>
    <mergeCell ref="R43:S43"/>
    <mergeCell ref="R34:S34"/>
    <mergeCell ref="R35:S35"/>
    <mergeCell ref="R36:S36"/>
    <mergeCell ref="R37:S37"/>
    <mergeCell ref="R38:S38"/>
    <mergeCell ref="R49:S49"/>
    <mergeCell ref="R50:S50"/>
    <mergeCell ref="R51:S51"/>
    <mergeCell ref="R52:S52"/>
    <mergeCell ref="R53:S53"/>
    <mergeCell ref="R44:S44"/>
    <mergeCell ref="R45:S45"/>
    <mergeCell ref="R46:S46"/>
    <mergeCell ref="R47:S47"/>
    <mergeCell ref="R48:S48"/>
    <mergeCell ref="R59:S59"/>
    <mergeCell ref="R60:S60"/>
    <mergeCell ref="R61:S61"/>
    <mergeCell ref="R62:S62"/>
    <mergeCell ref="R63:S63"/>
    <mergeCell ref="R54:S54"/>
    <mergeCell ref="R55:S55"/>
    <mergeCell ref="R56:S56"/>
    <mergeCell ref="R57:S57"/>
    <mergeCell ref="R58:S58"/>
  </mergeCells>
  <conditionalFormatting sqref="N5 N7 N9 N11 N13 N15 N17 N19 N21 N23 N25 N27 N29 N31 N33 N35 N37 N39 N41 N43 N45 N47 N49 N51 N53">
    <cfRule type="expression" dxfId="15" priority="2">
      <formula>IF(NIH="Yes",OR(AND(G5=9,N5&gt;NIHcap09mo),AND(G5=12,N5&gt;NIHcap12mo)))</formula>
    </cfRule>
  </conditionalFormatting>
  <dataValidations count="7">
    <dataValidation type="whole" allowBlank="1" showInputMessage="1" showErrorMessage="1" promptTitle="Tuition Remission" prompt="Tuition Remission cannot be charged for partial months, round up to the next whole number" sqref="N93" xr:uid="{D2307E35-558F-42FA-BAB2-8C6CD43C8D30}">
      <formula1>0</formula1>
      <formula2>500</formula2>
    </dataValidation>
    <dataValidation type="custom" allowBlank="1" showInputMessage="1" showErrorMessage="1" promptTitle="Formula Protection" prompt="Expenses should be entered using lines to the left." sqref="O71 O74 O79 O86 O100" xr:uid="{C6919A28-71F6-664F-920E-CD1F65090964}">
      <formula1>"""StopsOverwritingOfFormulas"""</formula1>
    </dataValidation>
    <dataValidation type="custom" allowBlank="1" showInputMessage="1" showErrorMessage="1" promptTitle="Formula Protection" prompt="Expenses calculated using data  entered on Subcontracts tab." sqref="N90" xr:uid="{F6F5903F-8AB0-B144-BA28-E8B9B519F601}">
      <formula1>"""StopsOverwritingOfFormulas"""</formula1>
    </dataValidation>
    <dataValidation type="custom" allowBlank="1" showInputMessage="1" showErrorMessage="1" promptTitle="DO NOT enter data in this cell" prompt="Third party cost share data should be entered at the bottom of this spreadsheet." sqref="P90" xr:uid="{31A219B6-EAE3-2648-AA96-846DEE12A478}">
      <formula1>"""StopsOverwritingOfFormulas"""</formula1>
    </dataValidation>
    <dataValidation type="custom" allowBlank="1" showInputMessage="1" showErrorMessage="1" promptTitle="Formula Protection" prompt="Tuition calculated based on # of GRA months entered to the left." sqref="O93" xr:uid="{5376A2F0-5395-4F4B-B8FD-5936C884A7C4}">
      <formula1>"""StopsOverwritingOfFormulas"""</formula1>
    </dataValidation>
    <dataValidation type="custom" allowBlank="1" showInputMessage="1" showErrorMessage="1" promptTitle="Formula Protection" prompt="Enter subcontract information on Subcontracts tab." sqref="O90" xr:uid="{8262B42C-9709-FA4F-AE93-CD109893858C}">
      <formula1>"""StopsOverwritingOfFormulas"""</formula1>
    </dataValidation>
    <dataValidation type="custom" allowBlank="1" showInputMessage="1" showErrorMessage="1" promptTitle="DO NOT enter data in this cell" prompt="Enter the Start &amp; End dates on the Info tab to active this sheet on the Cumulative tab." sqref="H3:J3 M3:N3" xr:uid="{AAECF45E-0A6F-1044-8246-DFB1C97CAA0A}">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32A6A504-00DF-4A64-91C4-A90B8B42B9F9}">
            <xm:f>OR(GRA_Salary_Estimator!$K$52=0,$O$60&lt;GRA_Salary_Estimator!$K$52)</xm:f>
            <x14:dxf>
              <font>
                <b/>
                <i val="0"/>
                <strike val="0"/>
                <color rgb="FFFF0000"/>
              </font>
              <fill>
                <patternFill patternType="none">
                  <bgColor auto="1"/>
                </patternFill>
              </fill>
            </x14:dxf>
          </x14:cfRule>
          <xm:sqref>O60</xm:sqref>
        </x14:conditionalFormatting>
      </x14:conditionalFormatting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6F1F2-DC9D-40EE-A800-96110C8D9679}">
  <sheetPr>
    <pageSetUpPr fitToPage="1"/>
  </sheetPr>
  <dimension ref="A1:W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210"/>
      <c r="B2" s="210"/>
      <c r="C2" s="210"/>
      <c r="D2" s="210"/>
      <c r="E2" s="210"/>
      <c r="F2" s="210"/>
      <c r="G2" s="210"/>
      <c r="H2" s="409" t="s">
        <v>227</v>
      </c>
      <c r="I2" s="409"/>
      <c r="J2" s="409"/>
      <c r="K2" s="409"/>
      <c r="L2" s="409"/>
      <c r="M2" s="409"/>
      <c r="N2" s="409"/>
      <c r="O2" s="494"/>
      <c r="P2" s="494"/>
      <c r="Q2" s="494"/>
      <c r="R2" s="494"/>
      <c r="S2" s="494"/>
      <c r="T2" s="494"/>
    </row>
    <row r="3" spans="1:21" ht="13.8" thickBot="1">
      <c r="A3" s="497"/>
      <c r="B3" s="497"/>
      <c r="C3" s="497"/>
      <c r="D3" s="497"/>
      <c r="E3" s="497"/>
      <c r="F3" s="497"/>
      <c r="G3" s="498"/>
      <c r="H3" s="415" t="str">
        <f>IF(Begin_P10&lt;&gt;"",Begin_P10,"")</f>
        <v/>
      </c>
      <c r="I3" s="416"/>
      <c r="J3" s="417"/>
      <c r="K3" s="418" t="s">
        <v>41</v>
      </c>
      <c r="L3" s="418"/>
      <c r="M3" s="415">
        <f>End_P10</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253" t="s">
        <v>40</v>
      </c>
      <c r="U4" s="254" t="s">
        <v>83</v>
      </c>
    </row>
    <row r="5" spans="1:21" ht="13.2" customHeight="1">
      <c r="A5" s="18" t="s">
        <v>4</v>
      </c>
      <c r="B5" s="2" t="s">
        <v>5</v>
      </c>
      <c r="C5" s="2"/>
      <c r="D5" s="2"/>
      <c r="E5" s="2"/>
      <c r="F5" s="2"/>
      <c r="G5" s="84">
        <f>'Period 1'!G5</f>
        <v>9</v>
      </c>
      <c r="H5" s="27"/>
      <c r="I5" s="5" t="s">
        <v>6</v>
      </c>
      <c r="J5" s="5" t="s">
        <v>7</v>
      </c>
      <c r="K5" s="5"/>
      <c r="L5" s="6" t="s">
        <v>8</v>
      </c>
      <c r="M5" s="6"/>
      <c r="N5" s="28">
        <f>ROUND('Period 9'!N5*(1+CoL_P10),0)*Mult_P10</f>
        <v>0</v>
      </c>
      <c r="O5" s="28">
        <f>ROUND((((N5/G5)*H5*K5)),0)</f>
        <v>0</v>
      </c>
      <c r="P5" s="28"/>
      <c r="Q5" s="28">
        <f t="shared" ref="Q5:Q5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9'!N7*(1+CoL_P10),0)*Mult_P10</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9'!N9*(1+CoL_P10),0)*Mult_P10</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9'!N11*(1+CoL_P10),0)*Mult_P10</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9'!N13*(1+CoL_P10),0)*Mult_P10</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9'!N15*(1+CoL_P10),0)*Mult_P10</f>
        <v>0</v>
      </c>
      <c r="O15" s="97">
        <f t="shared" ref="O15" si="5">ROUND((((N15/G15)*H15*K15)),0)</f>
        <v>0</v>
      </c>
      <c r="P15" s="28"/>
      <c r="Q15" s="190">
        <f t="shared" si="0"/>
        <v>0</v>
      </c>
      <c r="R15" s="473">
        <f t="shared" ref="R15" si="6">O15+O16</f>
        <v>0</v>
      </c>
      <c r="S15" s="474"/>
      <c r="T15" s="65">
        <f t="shared" ref="T15" si="7">ROUND(R15*$L$55,0)</f>
        <v>0</v>
      </c>
      <c r="U15" s="49">
        <f t="shared" ref="U15" si="8">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9">N15</f>
        <v>0</v>
      </c>
      <c r="O16" s="97">
        <f t="shared" ref="O16" si="10">ROUND((((N16/G15)*H16*K16)),0)</f>
        <v>0</v>
      </c>
      <c r="P16" s="30"/>
      <c r="Q16" s="190">
        <f t="shared" si="0"/>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9'!N17*(1+CoL_P10),0)*Mult_P10</f>
        <v>0</v>
      </c>
      <c r="O17" s="97">
        <f t="shared" ref="O17" si="11">ROUND((((N17/G17)*H17*K17)),0)</f>
        <v>0</v>
      </c>
      <c r="P17" s="28"/>
      <c r="Q17" s="190">
        <f t="shared" si="0"/>
        <v>0</v>
      </c>
      <c r="R17" s="473">
        <f t="shared" ref="R17" si="12">O17+O18</f>
        <v>0</v>
      </c>
      <c r="S17" s="474"/>
      <c r="T17" s="65">
        <f t="shared" ref="T17" si="13">ROUND(R17*$L$55,0)</f>
        <v>0</v>
      </c>
      <c r="U17" s="49">
        <f t="shared" ref="U17" si="14">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5">N17</f>
        <v>0</v>
      </c>
      <c r="O18" s="97">
        <f t="shared" ref="O18" si="16">ROUND((((N18/G17)*H18*K18)),0)</f>
        <v>0</v>
      </c>
      <c r="P18" s="30"/>
      <c r="Q18" s="190">
        <f t="shared" si="0"/>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9'!N19*(1+CoL_P10),0)*Mult_P10</f>
        <v>0</v>
      </c>
      <c r="O19" s="97">
        <f t="shared" ref="O19" si="17">ROUND((((N19/G19)*H19*K19)),0)</f>
        <v>0</v>
      </c>
      <c r="P19" s="28"/>
      <c r="Q19" s="190">
        <f t="shared" si="0"/>
        <v>0</v>
      </c>
      <c r="R19" s="473">
        <f t="shared" ref="R19" si="18">O19+O20</f>
        <v>0</v>
      </c>
      <c r="S19" s="474"/>
      <c r="T19" s="65">
        <f t="shared" ref="T19" si="19">ROUND(R19*$L$55,0)</f>
        <v>0</v>
      </c>
      <c r="U19" s="49">
        <f t="shared" ref="U19" si="20">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1">N19</f>
        <v>0</v>
      </c>
      <c r="O20" s="97">
        <f t="shared" ref="O20" si="22">ROUND((((N20/G19)*H20*K20)),0)</f>
        <v>0</v>
      </c>
      <c r="P20" s="30"/>
      <c r="Q20" s="190">
        <f t="shared" si="0"/>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9'!N21*(1+CoL_P10),0)*Mult_P10</f>
        <v>0</v>
      </c>
      <c r="O21" s="97">
        <f t="shared" ref="O21" si="23">ROUND((((N21/G21)*H21*K21)),0)</f>
        <v>0</v>
      </c>
      <c r="P21" s="28"/>
      <c r="Q21" s="190">
        <f t="shared" si="0"/>
        <v>0</v>
      </c>
      <c r="R21" s="473">
        <f t="shared" ref="R21" si="24">O21+O22</f>
        <v>0</v>
      </c>
      <c r="S21" s="474"/>
      <c r="T21" s="65">
        <f t="shared" ref="T21" si="25">ROUND(R21*$L$55,0)</f>
        <v>0</v>
      </c>
      <c r="U21" s="49">
        <f t="shared" ref="U21" si="26">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7">N21</f>
        <v>0</v>
      </c>
      <c r="O22" s="97">
        <f t="shared" ref="O22" si="28">ROUND((((N22/G21)*H22*K22)),0)</f>
        <v>0</v>
      </c>
      <c r="P22" s="30"/>
      <c r="Q22" s="190">
        <f t="shared" si="0"/>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9'!N23*(1+CoL_P10),0)*Mult_P10</f>
        <v>0</v>
      </c>
      <c r="O23" s="97">
        <f t="shared" ref="O23" si="29">ROUND((((N23/G23)*H23*K23)),0)</f>
        <v>0</v>
      </c>
      <c r="P23" s="28"/>
      <c r="Q23" s="190">
        <f t="shared" si="0"/>
        <v>0</v>
      </c>
      <c r="R23" s="473">
        <f t="shared" ref="R23" si="30">O23+O24</f>
        <v>0</v>
      </c>
      <c r="S23" s="474"/>
      <c r="T23" s="65">
        <f t="shared" ref="T23" si="31">ROUND(R23*$L$55,0)</f>
        <v>0</v>
      </c>
      <c r="U23" s="49">
        <f t="shared" ref="U23" si="32">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3">N23</f>
        <v>0</v>
      </c>
      <c r="O24" s="97">
        <f t="shared" ref="O24" si="34">ROUND((((N24/G23)*H24*K24)),0)</f>
        <v>0</v>
      </c>
      <c r="P24" s="30"/>
      <c r="Q24" s="190">
        <f t="shared" si="0"/>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9'!N25*(1+CoL_P10),0)*Mult_P10</f>
        <v>0</v>
      </c>
      <c r="O25" s="97">
        <f t="shared" ref="O25" si="35">ROUND((((N25/G25)*H25*K25)),0)</f>
        <v>0</v>
      </c>
      <c r="P25" s="28"/>
      <c r="Q25" s="190">
        <f t="shared" si="0"/>
        <v>0</v>
      </c>
      <c r="R25" s="473">
        <f t="shared" ref="R25" si="36">O25+O26</f>
        <v>0</v>
      </c>
      <c r="S25" s="474"/>
      <c r="T25" s="306">
        <f>ROUND(R25*$L$55,0)</f>
        <v>0</v>
      </c>
      <c r="U25" s="307">
        <f t="shared" ref="U25" si="37">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8">N25</f>
        <v>0</v>
      </c>
      <c r="O26" s="28">
        <f t="shared" ref="O26" si="39">ROUND((((N26/G25)*H26*K26)),0)</f>
        <v>0</v>
      </c>
      <c r="P26" s="30"/>
      <c r="Q26" s="28">
        <f t="shared" si="0"/>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9'!N27*(1+CoL_P10),0)*Mult_P10</f>
        <v>0</v>
      </c>
      <c r="O27" s="28">
        <f t="shared" ref="O27" si="40">ROUND((((N27/G27)*H27*K27)),0)</f>
        <v>0</v>
      </c>
      <c r="P27" s="28"/>
      <c r="Q27" s="28">
        <f t="shared" si="0"/>
        <v>0</v>
      </c>
      <c r="R27" s="473">
        <f t="shared" ref="R27" si="41">O27+O28</f>
        <v>0</v>
      </c>
      <c r="S27" s="474"/>
      <c r="T27" s="65">
        <f>ROUND(R27*$L$55,0)</f>
        <v>0</v>
      </c>
      <c r="U27" s="49">
        <f t="shared" ref="U27" si="42">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3">N27</f>
        <v>0</v>
      </c>
      <c r="O28" s="28">
        <f t="shared" ref="O28" si="44">ROUND((((N28/G27)*H28*K28)),0)</f>
        <v>0</v>
      </c>
      <c r="P28" s="30"/>
      <c r="Q28" s="28">
        <f t="shared" si="0"/>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9'!N29*(1+CoL_P10),0)*Mult_P10</f>
        <v>0</v>
      </c>
      <c r="O29" s="28">
        <f t="shared" ref="O29" si="45">ROUND((((N29/G29)*H29*K29)),0)</f>
        <v>0</v>
      </c>
      <c r="P29" s="28"/>
      <c r="Q29" s="28">
        <f t="shared" si="0"/>
        <v>0</v>
      </c>
      <c r="R29" s="473">
        <f t="shared" ref="R29" si="46">O29+O30</f>
        <v>0</v>
      </c>
      <c r="S29" s="474"/>
      <c r="T29" s="65">
        <f>ROUND(R29*$L$55,0)</f>
        <v>0</v>
      </c>
      <c r="U29" s="49">
        <f t="shared" ref="U29" si="47">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8">N29</f>
        <v>0</v>
      </c>
      <c r="O30" s="28">
        <f t="shared" ref="O30" si="49">ROUND((((N30/G29)*H30*K30)),0)</f>
        <v>0</v>
      </c>
      <c r="P30" s="30"/>
      <c r="Q30" s="28">
        <f t="shared" si="0"/>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9'!N31*(1+CoL_P10),0)*Mult_P10</f>
        <v>0</v>
      </c>
      <c r="O31" s="28">
        <f t="shared" ref="O31" si="50">ROUND((((N31/G31)*H31*K31)),0)</f>
        <v>0</v>
      </c>
      <c r="P31" s="28"/>
      <c r="Q31" s="28">
        <f t="shared" si="0"/>
        <v>0</v>
      </c>
      <c r="R31" s="473">
        <f>O31+O32</f>
        <v>0</v>
      </c>
      <c r="S31" s="474"/>
      <c r="T31" s="65">
        <f>ROUND(R31*$L$55,0)</f>
        <v>0</v>
      </c>
      <c r="U31" s="49">
        <f t="shared" ref="U31" si="51">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2">N31</f>
        <v>0</v>
      </c>
      <c r="O32" s="28">
        <f t="shared" ref="O32" si="53">ROUND((((N32/G31)*H32*K32)),0)</f>
        <v>0</v>
      </c>
      <c r="P32" s="30"/>
      <c r="Q32" s="28">
        <f t="shared" si="0"/>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9'!N33*(1+CoL_P10),0)*Mult_P10</f>
        <v>0</v>
      </c>
      <c r="O33" s="28">
        <f t="shared" ref="O33" si="54">ROUND((((N33/G33)*H33*K33)),0)</f>
        <v>0</v>
      </c>
      <c r="P33" s="28"/>
      <c r="Q33" s="28">
        <f t="shared" si="0"/>
        <v>0</v>
      </c>
      <c r="R33" s="473">
        <f t="shared" ref="R33" si="55">O33+O34</f>
        <v>0</v>
      </c>
      <c r="S33" s="474"/>
      <c r="T33" s="65">
        <f>ROUND(R33*$L$55,0)</f>
        <v>0</v>
      </c>
      <c r="U33" s="49">
        <f t="shared" ref="U33" si="56">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7">N33</f>
        <v>0</v>
      </c>
      <c r="O34" s="28">
        <f t="shared" ref="O34" si="58">ROUND((((N34/G33)*H34*K34)),0)</f>
        <v>0</v>
      </c>
      <c r="P34" s="30"/>
      <c r="Q34" s="28">
        <f t="shared" si="0"/>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9'!N35*(1+CoL_P10),0)*Mult_P10</f>
        <v>0</v>
      </c>
      <c r="O35" s="28">
        <f t="shared" ref="O35" si="59">ROUND((((N35/G35)*H35*K35)),0)</f>
        <v>0</v>
      </c>
      <c r="P35" s="28"/>
      <c r="Q35" s="28">
        <f t="shared" si="0"/>
        <v>0</v>
      </c>
      <c r="R35" s="473">
        <f t="shared" ref="R35" si="60">O35+O36</f>
        <v>0</v>
      </c>
      <c r="S35" s="474"/>
      <c r="T35" s="65">
        <f>ROUND(R35*$L$55,0)</f>
        <v>0</v>
      </c>
      <c r="U35" s="49">
        <f t="shared" ref="U35" si="61">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2">N35</f>
        <v>0</v>
      </c>
      <c r="O36" s="28">
        <f t="shared" ref="O36" si="63">ROUND((((N36/G35)*H36*K36)),0)</f>
        <v>0</v>
      </c>
      <c r="P36" s="30"/>
      <c r="Q36" s="28">
        <f t="shared" si="0"/>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9'!N37*(1+CoL_P10),0)*Mult_P10</f>
        <v>0</v>
      </c>
      <c r="O37" s="28">
        <f t="shared" ref="O37" si="64">ROUND((((N37/G37)*H37*K37)),0)</f>
        <v>0</v>
      </c>
      <c r="P37" s="28"/>
      <c r="Q37" s="28">
        <f t="shared" si="0"/>
        <v>0</v>
      </c>
      <c r="R37" s="473">
        <f t="shared" ref="R37" si="65">O37+O38</f>
        <v>0</v>
      </c>
      <c r="S37" s="474"/>
      <c r="T37" s="65">
        <f>ROUND(R37*$L$55,0)</f>
        <v>0</v>
      </c>
      <c r="U37" s="49">
        <f t="shared" ref="U37" si="66">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7">N37</f>
        <v>0</v>
      </c>
      <c r="O38" s="28">
        <f t="shared" ref="O38" si="68">ROUND((((N38/G37)*H38*K38)),0)</f>
        <v>0</v>
      </c>
      <c r="P38" s="30"/>
      <c r="Q38" s="28">
        <f t="shared" si="0"/>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9'!N39*(1+CoL_P10),0)*Mult_P10</f>
        <v>0</v>
      </c>
      <c r="O39" s="28">
        <f t="shared" ref="O39" si="69">ROUND((((N39/G39)*H39*K39)),0)</f>
        <v>0</v>
      </c>
      <c r="P39" s="28"/>
      <c r="Q39" s="28">
        <f t="shared" si="0"/>
        <v>0</v>
      </c>
      <c r="R39" s="473">
        <f t="shared" ref="R39" si="70">O39+O40</f>
        <v>0</v>
      </c>
      <c r="S39" s="474"/>
      <c r="T39" s="65">
        <f>ROUND(R39*$L$55,0)</f>
        <v>0</v>
      </c>
      <c r="U39" s="49">
        <f t="shared" ref="U39" si="71">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2">N39</f>
        <v>0</v>
      </c>
      <c r="O40" s="28">
        <f t="shared" ref="O40" si="73">ROUND((((N40/G39)*H40*K40)),0)</f>
        <v>0</v>
      </c>
      <c r="P40" s="30"/>
      <c r="Q40" s="28">
        <f t="shared" si="0"/>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9'!N41*(1+CoL_P10),0)*Mult_P10</f>
        <v>0</v>
      </c>
      <c r="O41" s="28">
        <f t="shared" ref="O41" si="74">ROUND((((N41/G41)*H41*K41)),0)</f>
        <v>0</v>
      </c>
      <c r="P41" s="28"/>
      <c r="Q41" s="28">
        <f t="shared" si="0"/>
        <v>0</v>
      </c>
      <c r="R41" s="473">
        <f t="shared" ref="R41" si="75">O41+O42</f>
        <v>0</v>
      </c>
      <c r="S41" s="474"/>
      <c r="T41" s="65">
        <f>ROUND(R41*$L$55,0)</f>
        <v>0</v>
      </c>
      <c r="U41" s="49">
        <f t="shared" ref="U41" si="76">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7">N41</f>
        <v>0</v>
      </c>
      <c r="O42" s="28">
        <f t="shared" ref="O42" si="78">ROUND((((N42/G41)*H42*K42)),0)</f>
        <v>0</v>
      </c>
      <c r="P42" s="30"/>
      <c r="Q42" s="28">
        <f t="shared" si="0"/>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9'!N43*(1+CoL_P10),0)*Mult_P10</f>
        <v>0</v>
      </c>
      <c r="O43" s="28">
        <f t="shared" ref="O43" si="79">ROUND((((N43/G43)*H43*K43)),0)</f>
        <v>0</v>
      </c>
      <c r="P43" s="28"/>
      <c r="Q43" s="28">
        <f t="shared" si="0"/>
        <v>0</v>
      </c>
      <c r="R43" s="473">
        <f t="shared" ref="R43" si="80">O43+O44</f>
        <v>0</v>
      </c>
      <c r="S43" s="474"/>
      <c r="T43" s="65">
        <f>ROUND(R43*$L$55,0)</f>
        <v>0</v>
      </c>
      <c r="U43" s="49">
        <f t="shared" ref="U43" si="81">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2">N43</f>
        <v>0</v>
      </c>
      <c r="O44" s="28">
        <f t="shared" ref="O44" si="83">ROUND((((N44/G43)*H44*K44)),0)</f>
        <v>0</v>
      </c>
      <c r="P44" s="30"/>
      <c r="Q44" s="28">
        <f t="shared" si="0"/>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9'!N45*(1+CoL_P10),0)*Mult_P10</f>
        <v>0</v>
      </c>
      <c r="O45" s="28">
        <f t="shared" ref="O45" si="84">ROUND((((N45/G45)*H45*K45)),0)</f>
        <v>0</v>
      </c>
      <c r="P45" s="28"/>
      <c r="Q45" s="28">
        <f t="shared" si="0"/>
        <v>0</v>
      </c>
      <c r="R45" s="473">
        <f t="shared" ref="R45" si="85">O45+O46</f>
        <v>0</v>
      </c>
      <c r="S45" s="474"/>
      <c r="T45" s="65">
        <f>ROUND(R45*$L$55,0)</f>
        <v>0</v>
      </c>
      <c r="U45" s="49">
        <f t="shared" ref="U45" si="86">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7">N45</f>
        <v>0</v>
      </c>
      <c r="O46" s="28">
        <f t="shared" ref="O46" si="88">ROUND((((N46/G45)*H46*K46)),0)</f>
        <v>0</v>
      </c>
      <c r="P46" s="30"/>
      <c r="Q46" s="28">
        <f t="shared" si="0"/>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9'!N47*(1+CoL_P10),0)*Mult_P10</f>
        <v>0</v>
      </c>
      <c r="O47" s="28">
        <f t="shared" ref="O47" si="89">ROUND((((N47/G47)*H47*K47)),0)</f>
        <v>0</v>
      </c>
      <c r="P47" s="28"/>
      <c r="Q47" s="28">
        <f t="shared" si="0"/>
        <v>0</v>
      </c>
      <c r="R47" s="473">
        <f t="shared" ref="R47" si="90">O47+O48</f>
        <v>0</v>
      </c>
      <c r="S47" s="474"/>
      <c r="T47" s="65">
        <f>ROUND(R47*$L$55,0)</f>
        <v>0</v>
      </c>
      <c r="U47" s="49">
        <f t="shared" ref="U47" si="91">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2">N47</f>
        <v>0</v>
      </c>
      <c r="O48" s="28">
        <f t="shared" ref="O48" si="93">ROUND((((N48/G47)*H48*K48)),0)</f>
        <v>0</v>
      </c>
      <c r="P48" s="30"/>
      <c r="Q48" s="28">
        <f t="shared" si="0"/>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9'!N49*(1+CoL_P10),0)*Mult_P10</f>
        <v>0</v>
      </c>
      <c r="O49" s="28">
        <f t="shared" ref="O49" si="94">ROUND((((N49/G49)*H49*K49)),0)</f>
        <v>0</v>
      </c>
      <c r="P49" s="28"/>
      <c r="Q49" s="28">
        <f t="shared" si="0"/>
        <v>0</v>
      </c>
      <c r="R49" s="473">
        <f t="shared" ref="R49" si="95">O49+O50</f>
        <v>0</v>
      </c>
      <c r="S49" s="474"/>
      <c r="T49" s="65">
        <f>ROUND(R49*$L$55,0)</f>
        <v>0</v>
      </c>
      <c r="U49" s="49">
        <f t="shared" ref="U49" si="96">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7">N49</f>
        <v>0</v>
      </c>
      <c r="O50" s="28">
        <f t="shared" ref="O50" si="98">ROUND((((N50/G49)*H50*K50)),0)</f>
        <v>0</v>
      </c>
      <c r="P50" s="30"/>
      <c r="Q50" s="28">
        <f t="shared" si="0"/>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9'!N51*(1+CoL_P10),0)*Mult_P10</f>
        <v>0</v>
      </c>
      <c r="O51" s="28">
        <f t="shared" ref="O51" si="99">ROUND((((N51/G51)*H51*K51)),0)</f>
        <v>0</v>
      </c>
      <c r="P51" s="28"/>
      <c r="Q51" s="28">
        <f t="shared" si="0"/>
        <v>0</v>
      </c>
      <c r="R51" s="473">
        <f t="shared" ref="R51" si="100">O51+O52</f>
        <v>0</v>
      </c>
      <c r="S51" s="474"/>
      <c r="T51" s="65">
        <f>ROUND(R51*$L$55,0)</f>
        <v>0</v>
      </c>
      <c r="U51" s="49">
        <f t="shared" ref="U51" si="101">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2">N51</f>
        <v>0</v>
      </c>
      <c r="O52" s="28">
        <f t="shared" ref="O52" si="103">ROUND((((N52/G51)*H52*K52)),0)</f>
        <v>0</v>
      </c>
      <c r="P52" s="30"/>
      <c r="Q52" s="28">
        <f t="shared" si="0"/>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9'!N53*(1+CoL_P10),0)*Mult_P10</f>
        <v>0</v>
      </c>
      <c r="O53" s="28">
        <f t="shared" ref="O53" si="104">ROUND((((N53/G53)*H53*K53)),0)</f>
        <v>0</v>
      </c>
      <c r="P53" s="28"/>
      <c r="Q53" s="28">
        <f t="shared" si="0"/>
        <v>0</v>
      </c>
      <c r="R53" s="473">
        <f t="shared" ref="R53" si="105">O53+O54</f>
        <v>0</v>
      </c>
      <c r="S53" s="474"/>
      <c r="T53" s="65">
        <f>ROUND(R53*$L$55,0)</f>
        <v>0</v>
      </c>
      <c r="U53" s="49">
        <f t="shared" ref="U53" si="106">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7">N53</f>
        <v>0</v>
      </c>
      <c r="O54" s="28">
        <f t="shared" ref="O54" si="108">ROUND((((N54/G53)*H54*K54)),0)</f>
        <v>0</v>
      </c>
      <c r="P54" s="30"/>
      <c r="Q54" s="28">
        <f t="shared" si="0"/>
        <v>0</v>
      </c>
      <c r="R54" s="475"/>
      <c r="S54" s="476"/>
      <c r="T54" s="66"/>
      <c r="U54" s="90"/>
    </row>
    <row r="55" spans="1:21">
      <c r="A55" s="20" t="s">
        <v>118</v>
      </c>
      <c r="B55" s="10"/>
      <c r="C55" s="6"/>
      <c r="D55" s="11"/>
      <c r="E55" s="6"/>
      <c r="F55" s="6"/>
      <c r="G55" s="6"/>
      <c r="H55" s="6"/>
      <c r="I55" s="47" t="s">
        <v>45</v>
      </c>
      <c r="J55" s="47"/>
      <c r="K55" s="47"/>
      <c r="L55" s="125">
        <f>Fringe_P10</f>
        <v>0.35</v>
      </c>
      <c r="M55" s="205"/>
      <c r="N55" s="257" t="s">
        <v>3</v>
      </c>
      <c r="O55" s="176">
        <f t="shared" ref="O55:U55" si="109">SUM(O5:O54)</f>
        <v>0</v>
      </c>
      <c r="P55" s="176">
        <f t="shared" si="109"/>
        <v>0</v>
      </c>
      <c r="Q55" s="178">
        <f t="shared" si="109"/>
        <v>0</v>
      </c>
      <c r="R55" s="479">
        <f t="shared" ref="R55" si="110">SUM(R5:R54)</f>
        <v>0</v>
      </c>
      <c r="S55" s="480"/>
      <c r="T55" s="100">
        <f t="shared" si="109"/>
        <v>0</v>
      </c>
      <c r="U55" s="179">
        <f t="shared" si="109"/>
        <v>0</v>
      </c>
    </row>
    <row r="56" spans="1:21" ht="13.2" customHeight="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FringePD_P10</f>
        <v>0.19</v>
      </c>
      <c r="O57" s="26">
        <f>ROUND('Period 9'!O57*(1+CoL_P10),0)*Mult_P10</f>
        <v>0</v>
      </c>
      <c r="P57" s="28"/>
      <c r="Q57" s="28">
        <f>O57+P57</f>
        <v>0</v>
      </c>
      <c r="R57" s="473">
        <f t="shared" ref="R57:R62" si="111">O57</f>
        <v>0</v>
      </c>
      <c r="S57" s="474"/>
      <c r="T57" s="65">
        <f>ROUND(R57*N57,0)</f>
        <v>0</v>
      </c>
      <c r="U57" s="49">
        <f t="shared" ref="U57:U63" si="112">R57+T57</f>
        <v>0</v>
      </c>
    </row>
    <row r="58" spans="1:21" ht="13.2" customHeight="1">
      <c r="A58" s="20" t="s">
        <v>10</v>
      </c>
      <c r="B58" s="10" t="s">
        <v>16</v>
      </c>
      <c r="C58" s="6"/>
      <c r="D58" s="11" t="s">
        <v>17</v>
      </c>
      <c r="E58" s="6" t="s">
        <v>20</v>
      </c>
      <c r="F58" s="6"/>
      <c r="G58" s="6"/>
      <c r="H58" s="6"/>
      <c r="I58" s="6"/>
      <c r="J58" s="6"/>
      <c r="K58" s="4"/>
      <c r="L58" s="4"/>
      <c r="M58" s="46"/>
      <c r="N58" s="259">
        <f>Fringe_P10</f>
        <v>0.35</v>
      </c>
      <c r="O58" s="26">
        <f>ROUND('Period 9'!O58*(1+CoL_P10),0)*Mult_P10</f>
        <v>0</v>
      </c>
      <c r="P58" s="28"/>
      <c r="Q58" s="28">
        <f t="shared" ref="Q58:Q62" si="113">O58+P58</f>
        <v>0</v>
      </c>
      <c r="R58" s="473">
        <f t="shared" si="111"/>
        <v>0</v>
      </c>
      <c r="S58" s="474"/>
      <c r="T58" s="65">
        <f t="shared" ref="T58:T62" si="114">ROUND(R58*N58,0)</f>
        <v>0</v>
      </c>
      <c r="U58" s="49">
        <f t="shared" si="112"/>
        <v>0</v>
      </c>
    </row>
    <row r="59" spans="1:21" ht="13.2" customHeight="1" thickBot="1">
      <c r="A59" s="20" t="s">
        <v>12</v>
      </c>
      <c r="B59" s="10" t="s">
        <v>16</v>
      </c>
      <c r="C59" s="6"/>
      <c r="D59" s="11" t="s">
        <v>17</v>
      </c>
      <c r="E59" s="6" t="s">
        <v>125</v>
      </c>
      <c r="F59" s="6"/>
      <c r="G59" s="6"/>
      <c r="H59" s="6"/>
      <c r="I59" s="42"/>
      <c r="J59" s="6"/>
      <c r="L59" s="4"/>
      <c r="M59" s="255"/>
      <c r="N59" s="259">
        <f>Fringe_P10</f>
        <v>0.35</v>
      </c>
      <c r="O59" s="26">
        <f>ROUND('Period 9'!O59*(1+CoL_P10),0)*Mult_P10</f>
        <v>0</v>
      </c>
      <c r="P59" s="28"/>
      <c r="Q59" s="28">
        <f t="shared" si="113"/>
        <v>0</v>
      </c>
      <c r="R59" s="473">
        <f t="shared" si="111"/>
        <v>0</v>
      </c>
      <c r="S59" s="474"/>
      <c r="T59" s="65">
        <f t="shared" si="114"/>
        <v>0</v>
      </c>
      <c r="U59" s="49">
        <f t="shared" si="112"/>
        <v>0</v>
      </c>
    </row>
    <row r="60" spans="1:21" ht="13.2" customHeight="1" thickBot="1">
      <c r="A60" s="20" t="s">
        <v>13</v>
      </c>
      <c r="B60" s="10" t="s">
        <v>16</v>
      </c>
      <c r="C60" s="6"/>
      <c r="D60" s="11" t="s">
        <v>17</v>
      </c>
      <c r="E60" s="6" t="s">
        <v>21</v>
      </c>
      <c r="F60" s="6"/>
      <c r="G60" s="6"/>
      <c r="H60" s="69" t="s">
        <v>53</v>
      </c>
      <c r="I60" s="71"/>
      <c r="J60" s="71"/>
      <c r="K60" s="82"/>
      <c r="L60" s="4"/>
      <c r="M60" s="255"/>
      <c r="N60" s="259">
        <f>FringeGrad_P10</f>
        <v>9.5000000000000001E-2</v>
      </c>
      <c r="O60" s="26">
        <f>GRA_Salary_Estimator!L52</f>
        <v>0</v>
      </c>
      <c r="P60" s="28"/>
      <c r="Q60" s="28">
        <f t="shared" si="113"/>
        <v>0</v>
      </c>
      <c r="R60" s="473">
        <f t="shared" si="111"/>
        <v>0</v>
      </c>
      <c r="S60" s="474"/>
      <c r="T60" s="65">
        <f t="shared" si="114"/>
        <v>0</v>
      </c>
      <c r="U60" s="49">
        <f t="shared" si="112"/>
        <v>0</v>
      </c>
    </row>
    <row r="61" spans="1:21" ht="13.2" customHeight="1" thickBot="1">
      <c r="A61" s="20" t="s">
        <v>14</v>
      </c>
      <c r="B61" s="10" t="s">
        <v>16</v>
      </c>
      <c r="C61" s="6"/>
      <c r="D61" s="11" t="s">
        <v>17</v>
      </c>
      <c r="E61" s="6" t="s">
        <v>22</v>
      </c>
      <c r="F61" s="6"/>
      <c r="G61" s="6"/>
      <c r="H61" s="69" t="s">
        <v>53</v>
      </c>
      <c r="I61" s="71"/>
      <c r="J61" s="71"/>
      <c r="K61" s="82"/>
      <c r="L61" s="4"/>
      <c r="M61" s="255"/>
      <c r="N61" s="259">
        <f>FringeUnderGrad_P10</f>
        <v>2E-3</v>
      </c>
      <c r="O61" s="26">
        <f>ROUND('Period 9'!O61*(1+CoL_P10),0)*Mult_P10</f>
        <v>0</v>
      </c>
      <c r="P61" s="28"/>
      <c r="Q61" s="28">
        <f t="shared" si="113"/>
        <v>0</v>
      </c>
      <c r="R61" s="473">
        <f t="shared" si="111"/>
        <v>0</v>
      </c>
      <c r="S61" s="474"/>
      <c r="T61" s="65">
        <f t="shared" si="114"/>
        <v>0</v>
      </c>
      <c r="U61" s="49">
        <f t="shared" si="112"/>
        <v>0</v>
      </c>
    </row>
    <row r="62" spans="1:21" ht="13.2" customHeight="1" thickBot="1">
      <c r="A62" s="20" t="s">
        <v>15</v>
      </c>
      <c r="B62" s="10" t="s">
        <v>16</v>
      </c>
      <c r="C62" s="6"/>
      <c r="D62" s="11" t="s">
        <v>17</v>
      </c>
      <c r="E62" s="6" t="s">
        <v>23</v>
      </c>
      <c r="F62" s="6"/>
      <c r="G62" s="42"/>
      <c r="H62" s="6"/>
      <c r="I62" s="6"/>
      <c r="J62" s="6"/>
      <c r="K62" s="4"/>
      <c r="L62" s="4"/>
      <c r="M62" s="255"/>
      <c r="N62" s="259">
        <f>Fringe_P10</f>
        <v>0.35</v>
      </c>
      <c r="O62" s="26">
        <f>ROUND('Period 9'!O62*(1+CoL_P10),0)*Mult_P10</f>
        <v>0</v>
      </c>
      <c r="P62" s="31"/>
      <c r="Q62" s="31">
        <f t="shared" si="113"/>
        <v>0</v>
      </c>
      <c r="R62" s="490">
        <f t="shared" si="111"/>
        <v>0</v>
      </c>
      <c r="S62" s="491"/>
      <c r="T62" s="104">
        <f t="shared" si="114"/>
        <v>0</v>
      </c>
      <c r="U62" s="105">
        <f t="shared" si="112"/>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2"/>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2"/>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5">O87+P87</f>
        <v>0</v>
      </c>
    </row>
    <row r="88" spans="1:19" ht="13.2" customHeight="1">
      <c r="A88" s="21" t="s">
        <v>35</v>
      </c>
      <c r="B88" s="4"/>
      <c r="C88" s="4"/>
      <c r="D88" s="4"/>
      <c r="E88" s="4"/>
      <c r="F88" s="4"/>
      <c r="G88" s="69" t="s">
        <v>56</v>
      </c>
      <c r="H88" s="71"/>
      <c r="I88" s="71"/>
      <c r="J88" s="71"/>
      <c r="K88" s="72"/>
      <c r="L88" s="88"/>
      <c r="M88" s="71"/>
      <c r="N88" s="72"/>
      <c r="O88" s="139"/>
      <c r="P88" s="28"/>
      <c r="Q88" s="29">
        <f t="shared" si="115"/>
        <v>0</v>
      </c>
    </row>
    <row r="89" spans="1:19" ht="13.2" customHeight="1" thickBot="1">
      <c r="A89" s="21" t="s">
        <v>36</v>
      </c>
      <c r="B89" s="4"/>
      <c r="C89" s="4"/>
      <c r="D89" s="4"/>
      <c r="E89" s="4"/>
      <c r="F89" s="4"/>
      <c r="G89" s="6"/>
      <c r="H89" s="8"/>
      <c r="I89" s="6"/>
      <c r="J89" s="6"/>
      <c r="K89" s="6"/>
      <c r="L89" s="6"/>
      <c r="M89" s="6"/>
      <c r="N89" s="24"/>
      <c r="O89" s="139"/>
      <c r="P89" s="28"/>
      <c r="Q89" s="29">
        <f t="shared" si="115"/>
        <v>0</v>
      </c>
    </row>
    <row r="90" spans="1:19" ht="13.2" customHeight="1" thickBot="1">
      <c r="A90" s="21" t="s">
        <v>101</v>
      </c>
      <c r="B90" s="4"/>
      <c r="C90" s="4"/>
      <c r="D90" s="4"/>
      <c r="E90" s="4"/>
      <c r="F90" s="4"/>
      <c r="G90" s="6"/>
      <c r="H90" s="42"/>
      <c r="I90" s="69"/>
      <c r="J90" s="71"/>
      <c r="K90" s="71"/>
      <c r="L90" s="71"/>
      <c r="M90" s="83" t="s">
        <v>55</v>
      </c>
      <c r="N90" s="206">
        <f>Subcontracts!AG26*Mult_P10</f>
        <v>0</v>
      </c>
      <c r="O90" s="140">
        <f>SUM(Subcontracts!AE26:AF26)*Mult_P10</f>
        <v>0</v>
      </c>
      <c r="P90" s="141"/>
      <c r="Q90" s="55">
        <f t="shared" si="115"/>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ROUND(N93*GradStudent_P10,0)</f>
        <v>0</v>
      </c>
      <c r="P93" s="242"/>
      <c r="Q93" s="240">
        <f t="shared" ref="Q93:Q94" si="116">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6"/>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8"/>
      <c r="O97" s="32"/>
      <c r="P97" s="152"/>
      <c r="Q97" s="157"/>
    </row>
    <row r="98" spans="1:23" ht="13.2" customHeight="1">
      <c r="A98" s="23"/>
      <c r="B98" s="466"/>
      <c r="C98" s="466"/>
      <c r="D98" s="466"/>
      <c r="E98" s="466"/>
      <c r="F98" s="2"/>
      <c r="G98" s="8"/>
      <c r="H98" s="2"/>
      <c r="I98" s="2"/>
      <c r="J98" s="2"/>
      <c r="K98" s="443"/>
      <c r="L98" s="443"/>
      <c r="M98" s="2"/>
      <c r="N98" s="46"/>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7">SUM(P102:P103)</f>
        <v>0</v>
      </c>
      <c r="Q104" s="108">
        <f t="shared" si="117"/>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ROUND((P104-(P93+P79+P71))*IDC_OU_P10,0)</f>
        <v>0</v>
      </c>
      <c r="Q105" s="241">
        <f>P105</f>
        <v>0</v>
      </c>
      <c r="S105" s="471" t="s">
        <v>404</v>
      </c>
      <c r="T105" s="472"/>
      <c r="U105" s="404" t="str">
        <f>IF(NIH="Yes",O104-Subcontracts!AF26,"N/A")</f>
        <v>N/A</v>
      </c>
      <c r="V105" s="397"/>
      <c r="W105" s="12"/>
    </row>
    <row r="106" spans="1:23" ht="13.2" customHeight="1" thickBot="1">
      <c r="A106" s="91"/>
      <c r="B106" s="421">
        <f>IDC_P10</f>
        <v>0.55000000000000004</v>
      </c>
      <c r="C106" s="421"/>
      <c r="D106" s="421"/>
      <c r="E106" s="421"/>
      <c r="F106" s="174"/>
      <c r="J106" s="185"/>
      <c r="K106" s="25"/>
      <c r="L106" s="299" t="s">
        <v>293</v>
      </c>
      <c r="M106" s="424" t="str">
        <f>IF(IDC_Base="MTDC","N/A                 ",O104)</f>
        <v xml:space="preserve">N/A                 </v>
      </c>
      <c r="N106" s="425"/>
      <c r="O106" s="238">
        <f>IF(IDC_Base="MTDC",ROUND(M105*IDC_P10,0),ROUND(M106*IDC_P10,0))</f>
        <v>0</v>
      </c>
      <c r="P106" s="182">
        <f>ROUND(IF(M105*IDC_OU_P10&lt;O106,0,(M105*IDC_OU_P10)-O106),0)</f>
        <v>0</v>
      </c>
      <c r="Q106" s="239">
        <f>O106+P106</f>
        <v>0</v>
      </c>
      <c r="S106" s="447" t="s">
        <v>403</v>
      </c>
      <c r="T106" s="448"/>
      <c r="U106" s="449"/>
      <c r="V106" s="44"/>
      <c r="W106" s="44"/>
    </row>
    <row r="107" spans="1:23" ht="13.2" customHeight="1" thickBot="1">
      <c r="A107" s="92" t="s">
        <v>80</v>
      </c>
      <c r="B107" s="93"/>
      <c r="C107" s="93"/>
      <c r="D107" s="93"/>
      <c r="E107" s="93"/>
      <c r="F107" s="93"/>
      <c r="G107" s="93"/>
      <c r="H107" s="89"/>
      <c r="I107" s="94"/>
      <c r="J107" s="94"/>
      <c r="K107" s="186"/>
      <c r="L107" s="94"/>
      <c r="M107" s="94"/>
      <c r="N107" s="95"/>
      <c r="O107" s="109">
        <f>SUM(O104:O106)</f>
        <v>0</v>
      </c>
      <c r="P107" s="111">
        <f t="shared" ref="P107:Q107" si="118">SUM(P104:P106)</f>
        <v>0</v>
      </c>
      <c r="Q107" s="108">
        <f t="shared" si="118"/>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19">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19"/>
        <v>0</v>
      </c>
    </row>
    <row r="110" spans="1:23" ht="13.8" thickBot="1">
      <c r="A110" s="44"/>
      <c r="J110" s="430" t="s">
        <v>285</v>
      </c>
      <c r="K110" s="430"/>
      <c r="L110" s="430"/>
      <c r="M110" s="430"/>
      <c r="N110" s="430"/>
      <c r="O110" s="282">
        <f>SUM(O107:O109)</f>
        <v>0</v>
      </c>
      <c r="P110" s="283">
        <f t="shared" ref="P110:Q110" si="120">SUM(P107:P109)</f>
        <v>0</v>
      </c>
      <c r="Q110" s="284">
        <f t="shared" si="120"/>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2"/>
      <c r="O114" s="36"/>
      <c r="P114" s="36"/>
      <c r="Q114" s="36"/>
    </row>
    <row r="116" spans="1:17">
      <c r="Q116" s="38"/>
    </row>
    <row r="118" spans="1:17">
      <c r="Q118" s="38"/>
    </row>
  </sheetData>
  <mergeCells count="134">
    <mergeCell ref="A1:U1"/>
    <mergeCell ref="H2:N2"/>
    <mergeCell ref="O2:T3"/>
    <mergeCell ref="A3:G3"/>
    <mergeCell ref="H3:J3"/>
    <mergeCell ref="K3:L3"/>
    <mergeCell ref="M3:N3"/>
    <mergeCell ref="J101:N101"/>
    <mergeCell ref="G94:N94"/>
    <mergeCell ref="A63:N63"/>
    <mergeCell ref="A65:N65"/>
    <mergeCell ref="B74:K74"/>
    <mergeCell ref="A75:N75"/>
    <mergeCell ref="M100:N100"/>
    <mergeCell ref="B68:E68"/>
    <mergeCell ref="B69:E69"/>
    <mergeCell ref="B70:E70"/>
    <mergeCell ref="K68:L68"/>
    <mergeCell ref="K69:L69"/>
    <mergeCell ref="K70:L70"/>
    <mergeCell ref="K83:L83"/>
    <mergeCell ref="K84:L84"/>
    <mergeCell ref="K85:L85"/>
    <mergeCell ref="A112:C112"/>
    <mergeCell ref="D112:L113"/>
    <mergeCell ref="A24:F24"/>
    <mergeCell ref="A4:F4"/>
    <mergeCell ref="H4:M4"/>
    <mergeCell ref="A6:F6"/>
    <mergeCell ref="A8:F8"/>
    <mergeCell ref="A10:F10"/>
    <mergeCell ref="A12:F12"/>
    <mergeCell ref="A14:F14"/>
    <mergeCell ref="A16:F16"/>
    <mergeCell ref="A18:F18"/>
    <mergeCell ref="A20:F20"/>
    <mergeCell ref="A22:F22"/>
    <mergeCell ref="A108:I108"/>
    <mergeCell ref="J108:L108"/>
    <mergeCell ref="M105:N105"/>
    <mergeCell ref="B106:E106"/>
    <mergeCell ref="A111:C111"/>
    <mergeCell ref="J109:L109"/>
    <mergeCell ref="J110:N110"/>
    <mergeCell ref="M108:N108"/>
    <mergeCell ref="M109:N109"/>
    <mergeCell ref="M106:N106"/>
    <mergeCell ref="S104:U104"/>
    <mergeCell ref="S105:T105"/>
    <mergeCell ref="S106:U106"/>
    <mergeCell ref="K99:L99"/>
    <mergeCell ref="B97:E97"/>
    <mergeCell ref="B98:E98"/>
    <mergeCell ref="B99:E99"/>
    <mergeCell ref="K97:L97"/>
    <mergeCell ref="K98:L98"/>
    <mergeCell ref="A26:F26"/>
    <mergeCell ref="A28:F28"/>
    <mergeCell ref="A30:F30"/>
    <mergeCell ref="A32:F32"/>
    <mergeCell ref="A34:F34"/>
    <mergeCell ref="A36:F36"/>
    <mergeCell ref="A38:F38"/>
    <mergeCell ref="A40:F40"/>
    <mergeCell ref="A42:F42"/>
    <mergeCell ref="A44:F44"/>
    <mergeCell ref="A46:F46"/>
    <mergeCell ref="A48:F48"/>
    <mergeCell ref="B83:E83"/>
    <mergeCell ref="B84:E84"/>
    <mergeCell ref="B85:E85"/>
    <mergeCell ref="A50:F50"/>
    <mergeCell ref="A52:F52"/>
    <mergeCell ref="A54:F54"/>
    <mergeCell ref="R9:S9"/>
    <mergeCell ref="R10:S10"/>
    <mergeCell ref="R11:S11"/>
    <mergeCell ref="R12:S12"/>
    <mergeCell ref="R13:S13"/>
    <mergeCell ref="R4:S4"/>
    <mergeCell ref="R5:S5"/>
    <mergeCell ref="R6:S6"/>
    <mergeCell ref="R7:S7"/>
    <mergeCell ref="R8:S8"/>
    <mergeCell ref="R19:S19"/>
    <mergeCell ref="R20:S20"/>
    <mergeCell ref="R21:S21"/>
    <mergeCell ref="R22:S22"/>
    <mergeCell ref="R23:S23"/>
    <mergeCell ref="R14:S14"/>
    <mergeCell ref="R15:S15"/>
    <mergeCell ref="R16:S16"/>
    <mergeCell ref="R17:S17"/>
    <mergeCell ref="R18:S18"/>
    <mergeCell ref="R29:S29"/>
    <mergeCell ref="R30:S30"/>
    <mergeCell ref="R31:S31"/>
    <mergeCell ref="R32:S32"/>
    <mergeCell ref="R33:S33"/>
    <mergeCell ref="R24:S24"/>
    <mergeCell ref="R25:S25"/>
    <mergeCell ref="R26:S26"/>
    <mergeCell ref="R27:S27"/>
    <mergeCell ref="R28:S28"/>
    <mergeCell ref="R39:S39"/>
    <mergeCell ref="R40:S40"/>
    <mergeCell ref="R41:S41"/>
    <mergeCell ref="R42:S42"/>
    <mergeCell ref="R43:S43"/>
    <mergeCell ref="R34:S34"/>
    <mergeCell ref="R35:S35"/>
    <mergeCell ref="R36:S36"/>
    <mergeCell ref="R37:S37"/>
    <mergeCell ref="R38:S38"/>
    <mergeCell ref="R49:S49"/>
    <mergeCell ref="R50:S50"/>
    <mergeCell ref="R51:S51"/>
    <mergeCell ref="R52:S52"/>
    <mergeCell ref="R53:S53"/>
    <mergeCell ref="R44:S44"/>
    <mergeCell ref="R45:S45"/>
    <mergeCell ref="R46:S46"/>
    <mergeCell ref="R47:S47"/>
    <mergeCell ref="R48:S48"/>
    <mergeCell ref="R59:S59"/>
    <mergeCell ref="R60:S60"/>
    <mergeCell ref="R61:S61"/>
    <mergeCell ref="R62:S62"/>
    <mergeCell ref="R63:S63"/>
    <mergeCell ref="R54:S54"/>
    <mergeCell ref="R55:S55"/>
    <mergeCell ref="R56:S56"/>
    <mergeCell ref="R57:S57"/>
    <mergeCell ref="R58:S58"/>
  </mergeCells>
  <conditionalFormatting sqref="N5 N7 N9 N11 N13 N15 N17 N19 N21 N23 N25 N27 N29 N31 N33 N35 N37 N39 N41 N43 N45 N47 N49 N51 N53">
    <cfRule type="expression" dxfId="13" priority="2">
      <formula>IF(NIH="Yes",OR(AND(G5=9,N5&gt;NIHcap09mo),AND(G5=12,N5&gt;NIHcap12mo)))</formula>
    </cfRule>
  </conditionalFormatting>
  <dataValidations count="7">
    <dataValidation type="whole" allowBlank="1" showInputMessage="1" showErrorMessage="1" promptTitle="Tuition Remission" prompt="Tuition Remission cannot be charged for partial months, round up to the next whole number" sqref="N93" xr:uid="{FA9577CF-E046-4C78-8715-BFB6FE2C7C13}">
      <formula1>0</formula1>
      <formula2>500</formula2>
    </dataValidation>
    <dataValidation type="custom" allowBlank="1" showInputMessage="1" showErrorMessage="1" promptTitle="Formula Protection" prompt="Expenses should be entered using lines to the left." sqref="O71 O74 O79 O86 O100" xr:uid="{9DDA43E0-111C-8348-8C13-7A9A739E4B09}">
      <formula1>"""StopsOverwritingOfFormulas"""</formula1>
    </dataValidation>
    <dataValidation type="custom" allowBlank="1" showInputMessage="1" showErrorMessage="1" promptTitle="Formula Protection" prompt="Expenses calculated using data  entered on Subcontracts tab." sqref="N90" xr:uid="{818D2B89-4115-6B4D-A91D-F77354723CCA}">
      <formula1>"""StopsOverwritingOfFormulas"""</formula1>
    </dataValidation>
    <dataValidation type="custom" allowBlank="1" showInputMessage="1" showErrorMessage="1" promptTitle="DO NOT enter data in this cell" prompt="Third party cost share data should be entered at the bottom of this spreadsheet." sqref="P90" xr:uid="{A2DA1686-AA2D-C94B-B73F-52335E83150D}">
      <formula1>"""StopsOverwritingOfFormulas"""</formula1>
    </dataValidation>
    <dataValidation type="custom" allowBlank="1" showInputMessage="1" showErrorMessage="1" promptTitle="Formula Protection" prompt="Tuition calculated based on # of GRA months entered to the left." sqref="O93" xr:uid="{0E42BCD2-EA29-FF4F-AD96-96BA70E2C59E}">
      <formula1>"""StopsOverwritingOfFormulas"""</formula1>
    </dataValidation>
    <dataValidation type="custom" allowBlank="1" showInputMessage="1" showErrorMessage="1" promptTitle="Formula Protection" prompt="Enter subcontract information on Subcontracts tab." sqref="O90" xr:uid="{9D7EBDB0-AC14-DA48-8B12-423472105199}">
      <formula1>"""StopsOverwritingOfFormulas"""</formula1>
    </dataValidation>
    <dataValidation type="custom" allowBlank="1" showInputMessage="1" showErrorMessage="1" promptTitle="DO NOT enter data in this cell" prompt="Enter the Start &amp; End dates on the Info tab to active this sheet on the Cumulative tab." sqref="H3:J3 M3:N3" xr:uid="{60CD6DA6-835A-C14C-B07F-A51FB877BC3C}">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3CB5F898-9DD9-48FD-9953-65A98BB9BFB7}">
            <xm:f>OR(GRA_Salary_Estimator!$L$52=0,$O$60&lt;GRA_Salary_Estimator!$L$52)</xm:f>
            <x14:dxf>
              <font>
                <b/>
                <i val="0"/>
                <strike val="0"/>
                <color rgb="FFFF0000"/>
              </font>
              <fill>
                <patternFill patternType="none">
                  <bgColor auto="1"/>
                </patternFill>
              </fill>
            </x14:dxf>
          </x14:cfRule>
          <xm:sqref>O60</xm:sqref>
        </x14:conditionalFormatting>
      </x14:conditionalFormatting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CFCA5-F75B-4D46-9460-06E16ED3AFE9}">
  <sheetPr>
    <pageSetUpPr fitToPage="1"/>
  </sheetPr>
  <dimension ref="A1:W118"/>
  <sheetViews>
    <sheetView showGridLines="0" showZeros="0" topLeftCell="C1"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210"/>
      <c r="B2" s="210"/>
      <c r="C2" s="210"/>
      <c r="D2" s="210"/>
      <c r="E2" s="210"/>
      <c r="F2" s="210"/>
      <c r="G2" s="210"/>
      <c r="H2" s="409" t="s">
        <v>275</v>
      </c>
      <c r="I2" s="409"/>
      <c r="J2" s="409"/>
      <c r="K2" s="409"/>
      <c r="L2" s="409"/>
      <c r="M2" s="409"/>
      <c r="N2" s="409"/>
      <c r="O2" s="494"/>
      <c r="P2" s="494"/>
      <c r="Q2" s="494"/>
      <c r="R2" s="494"/>
      <c r="S2" s="494"/>
      <c r="T2" s="494"/>
    </row>
    <row r="3" spans="1:21" ht="13.8" thickBot="1">
      <c r="A3" s="497"/>
      <c r="B3" s="497"/>
      <c r="C3" s="497"/>
      <c r="D3" s="497"/>
      <c r="E3" s="497"/>
      <c r="F3" s="497"/>
      <c r="G3" s="498"/>
      <c r="H3" s="415" t="str">
        <f>IF(Begin_P11&lt;&gt;"",Begin_P11,"")</f>
        <v/>
      </c>
      <c r="I3" s="416"/>
      <c r="J3" s="417"/>
      <c r="K3" s="418" t="s">
        <v>41</v>
      </c>
      <c r="L3" s="418"/>
      <c r="M3" s="415">
        <f>End_P11</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253" t="s">
        <v>40</v>
      </c>
      <c r="U4" s="254" t="s">
        <v>83</v>
      </c>
    </row>
    <row r="5" spans="1:21" ht="13.2" customHeight="1">
      <c r="A5" s="18" t="s">
        <v>4</v>
      </c>
      <c r="B5" s="2" t="s">
        <v>5</v>
      </c>
      <c r="C5" s="2"/>
      <c r="D5" s="2"/>
      <c r="E5" s="2"/>
      <c r="F5" s="2"/>
      <c r="G5" s="84">
        <f>'Period 1'!G5</f>
        <v>9</v>
      </c>
      <c r="H5" s="27"/>
      <c r="I5" s="5" t="s">
        <v>6</v>
      </c>
      <c r="J5" s="5" t="s">
        <v>7</v>
      </c>
      <c r="K5" s="5"/>
      <c r="L5" s="6" t="s">
        <v>8</v>
      </c>
      <c r="M5" s="6"/>
      <c r="N5" s="28">
        <f>ROUND('Period 10'!N5*(1+CoL_P11),0)*Mult_P11</f>
        <v>0</v>
      </c>
      <c r="O5" s="28">
        <f>ROUND((((N5/G5)*H5*K5)),0)</f>
        <v>0</v>
      </c>
      <c r="P5" s="28"/>
      <c r="Q5" s="28">
        <f t="shared" ref="Q5:Q5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10'!N7*(1+CoL_P11),0)*Mult_P11</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10'!N9*(1+CoL_P11),0)*Mult_P11</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10'!N11*(1+CoL_P11),0)*Mult_P11</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10'!N13*(1+CoL_P11),0)*Mult_P11</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10'!N15*(1+CoL_P11),0)*Mult_P11</f>
        <v>0</v>
      </c>
      <c r="O15" s="97">
        <f t="shared" ref="O15" si="5">ROUND((((N15/G15)*H15*K15)),0)</f>
        <v>0</v>
      </c>
      <c r="P15" s="28"/>
      <c r="Q15" s="190">
        <f t="shared" si="0"/>
        <v>0</v>
      </c>
      <c r="R15" s="473">
        <f t="shared" ref="R15" si="6">O15+O16</f>
        <v>0</v>
      </c>
      <c r="S15" s="474"/>
      <c r="T15" s="65">
        <f t="shared" ref="T15" si="7">ROUND(R15*$L$55,0)</f>
        <v>0</v>
      </c>
      <c r="U15" s="49">
        <f t="shared" ref="U15" si="8">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9">N15</f>
        <v>0</v>
      </c>
      <c r="O16" s="97">
        <f t="shared" ref="O16" si="10">ROUND((((N16/G15)*H16*K16)),0)</f>
        <v>0</v>
      </c>
      <c r="P16" s="30"/>
      <c r="Q16" s="190">
        <f t="shared" si="0"/>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10'!N17*(1+CoL_P11),0)*Mult_P11</f>
        <v>0</v>
      </c>
      <c r="O17" s="97">
        <f t="shared" ref="O17" si="11">ROUND((((N17/G17)*H17*K17)),0)</f>
        <v>0</v>
      </c>
      <c r="P17" s="28"/>
      <c r="Q17" s="190">
        <f t="shared" si="0"/>
        <v>0</v>
      </c>
      <c r="R17" s="473">
        <f t="shared" ref="R17" si="12">O17+O18</f>
        <v>0</v>
      </c>
      <c r="S17" s="474"/>
      <c r="T17" s="65">
        <f t="shared" ref="T17" si="13">ROUND(R17*$L$55,0)</f>
        <v>0</v>
      </c>
      <c r="U17" s="49">
        <f t="shared" ref="U17" si="14">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5">N17</f>
        <v>0</v>
      </c>
      <c r="O18" s="97">
        <f t="shared" ref="O18" si="16">ROUND((((N18/G17)*H18*K18)),0)</f>
        <v>0</v>
      </c>
      <c r="P18" s="30"/>
      <c r="Q18" s="190">
        <f t="shared" si="0"/>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10'!N19*(1+CoL_P11),0)*Mult_P11</f>
        <v>0</v>
      </c>
      <c r="O19" s="97">
        <f t="shared" ref="O19" si="17">ROUND((((N19/G19)*H19*K19)),0)</f>
        <v>0</v>
      </c>
      <c r="P19" s="28"/>
      <c r="Q19" s="190">
        <f t="shared" si="0"/>
        <v>0</v>
      </c>
      <c r="R19" s="473">
        <f t="shared" ref="R19" si="18">O19+O20</f>
        <v>0</v>
      </c>
      <c r="S19" s="474"/>
      <c r="T19" s="65">
        <f t="shared" ref="T19" si="19">ROUND(R19*$L$55,0)</f>
        <v>0</v>
      </c>
      <c r="U19" s="49">
        <f t="shared" ref="U19" si="20">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1">N19</f>
        <v>0</v>
      </c>
      <c r="O20" s="97">
        <f t="shared" ref="O20" si="22">ROUND((((N20/G19)*H20*K20)),0)</f>
        <v>0</v>
      </c>
      <c r="P20" s="30"/>
      <c r="Q20" s="190">
        <f t="shared" si="0"/>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10'!N21*(1+CoL_P11),0)*Mult_P11</f>
        <v>0</v>
      </c>
      <c r="O21" s="97">
        <f t="shared" ref="O21" si="23">ROUND((((N21/G21)*H21*K21)),0)</f>
        <v>0</v>
      </c>
      <c r="P21" s="28"/>
      <c r="Q21" s="190">
        <f t="shared" si="0"/>
        <v>0</v>
      </c>
      <c r="R21" s="473">
        <f t="shared" ref="R21" si="24">O21+O22</f>
        <v>0</v>
      </c>
      <c r="S21" s="474"/>
      <c r="T21" s="65">
        <f t="shared" ref="T21" si="25">ROUND(R21*$L$55,0)</f>
        <v>0</v>
      </c>
      <c r="U21" s="49">
        <f t="shared" ref="U21" si="26">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7">N21</f>
        <v>0</v>
      </c>
      <c r="O22" s="97">
        <f t="shared" ref="O22" si="28">ROUND((((N22/G21)*H22*K22)),0)</f>
        <v>0</v>
      </c>
      <c r="P22" s="30"/>
      <c r="Q22" s="190">
        <f t="shared" si="0"/>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10'!N23*(1+CoL_P11),0)*Mult_P11</f>
        <v>0</v>
      </c>
      <c r="O23" s="97">
        <f t="shared" ref="O23" si="29">ROUND((((N23/G23)*H23*K23)),0)</f>
        <v>0</v>
      </c>
      <c r="P23" s="28"/>
      <c r="Q23" s="190">
        <f t="shared" si="0"/>
        <v>0</v>
      </c>
      <c r="R23" s="473">
        <f t="shared" ref="R23" si="30">O23+O24</f>
        <v>0</v>
      </c>
      <c r="S23" s="474"/>
      <c r="T23" s="65">
        <f t="shared" ref="T23" si="31">ROUND(R23*$L$55,0)</f>
        <v>0</v>
      </c>
      <c r="U23" s="49">
        <f t="shared" ref="U23" si="32">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3">N23</f>
        <v>0</v>
      </c>
      <c r="O24" s="97">
        <f t="shared" ref="O24" si="34">ROUND((((N24/G23)*H24*K24)),0)</f>
        <v>0</v>
      </c>
      <c r="P24" s="30"/>
      <c r="Q24" s="190">
        <f t="shared" si="0"/>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10'!N25*(1+CoL_P11),0)*Mult_P11</f>
        <v>0</v>
      </c>
      <c r="O25" s="97">
        <f t="shared" ref="O25" si="35">ROUND((((N25/G25)*H25*K25)),0)</f>
        <v>0</v>
      </c>
      <c r="P25" s="28"/>
      <c r="Q25" s="190">
        <f t="shared" si="0"/>
        <v>0</v>
      </c>
      <c r="R25" s="473">
        <f t="shared" ref="R25" si="36">O25+O26</f>
        <v>0</v>
      </c>
      <c r="S25" s="474"/>
      <c r="T25" s="65">
        <f>ROUND(R25*$L$55,0)</f>
        <v>0</v>
      </c>
      <c r="U25" s="49">
        <f t="shared" ref="U25" si="37">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8">N25</f>
        <v>0</v>
      </c>
      <c r="O26" s="28">
        <f t="shared" ref="O26" si="39">ROUND((((N26/G25)*H26*K26)),0)</f>
        <v>0</v>
      </c>
      <c r="P26" s="30"/>
      <c r="Q26" s="28">
        <f t="shared" si="0"/>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10'!N27*(1+CoL_P11),0)*Mult_P11</f>
        <v>0</v>
      </c>
      <c r="O27" s="28">
        <f t="shared" ref="O27" si="40">ROUND((((N27/G27)*H27*K27)),0)</f>
        <v>0</v>
      </c>
      <c r="P27" s="28"/>
      <c r="Q27" s="28">
        <f t="shared" si="0"/>
        <v>0</v>
      </c>
      <c r="R27" s="473">
        <f t="shared" ref="R27" si="41">O27+O28</f>
        <v>0</v>
      </c>
      <c r="S27" s="474"/>
      <c r="T27" s="65">
        <f>ROUND(R27*$L$55,0)</f>
        <v>0</v>
      </c>
      <c r="U27" s="49">
        <f t="shared" ref="U27" si="42">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3">N27</f>
        <v>0</v>
      </c>
      <c r="O28" s="28">
        <f t="shared" ref="O28" si="44">ROUND((((N28/G27)*H28*K28)),0)</f>
        <v>0</v>
      </c>
      <c r="P28" s="30"/>
      <c r="Q28" s="28">
        <f t="shared" si="0"/>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10'!N29*(1+CoL_P11),0)*Mult_P11</f>
        <v>0</v>
      </c>
      <c r="O29" s="28">
        <f t="shared" ref="O29" si="45">ROUND((((N29/G29)*H29*K29)),0)</f>
        <v>0</v>
      </c>
      <c r="P29" s="28"/>
      <c r="Q29" s="28">
        <f t="shared" si="0"/>
        <v>0</v>
      </c>
      <c r="R29" s="473">
        <f t="shared" ref="R29" si="46">O29+O30</f>
        <v>0</v>
      </c>
      <c r="S29" s="474"/>
      <c r="T29" s="65">
        <f>ROUND(R29*$L$55,0)</f>
        <v>0</v>
      </c>
      <c r="U29" s="49">
        <f t="shared" ref="U29" si="47">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8">N29</f>
        <v>0</v>
      </c>
      <c r="O30" s="28">
        <f t="shared" ref="O30" si="49">ROUND((((N30/G29)*H30*K30)),0)</f>
        <v>0</v>
      </c>
      <c r="P30" s="30"/>
      <c r="Q30" s="28">
        <f t="shared" si="0"/>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10'!N31*(1+CoL_P11),0)*Mult_P11</f>
        <v>0</v>
      </c>
      <c r="O31" s="28">
        <f t="shared" ref="O31" si="50">ROUND((((N31/G31)*H31*K31)),0)</f>
        <v>0</v>
      </c>
      <c r="P31" s="28"/>
      <c r="Q31" s="28">
        <f t="shared" si="0"/>
        <v>0</v>
      </c>
      <c r="R31" s="473">
        <f>O31+O32</f>
        <v>0</v>
      </c>
      <c r="S31" s="474"/>
      <c r="T31" s="65">
        <f>ROUND(R31*$L$55,0)</f>
        <v>0</v>
      </c>
      <c r="U31" s="49">
        <f t="shared" ref="U31" si="51">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2">N31</f>
        <v>0</v>
      </c>
      <c r="O32" s="28">
        <f t="shared" ref="O32" si="53">ROUND((((N32/G31)*H32*K32)),0)</f>
        <v>0</v>
      </c>
      <c r="P32" s="30"/>
      <c r="Q32" s="28">
        <f t="shared" si="0"/>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10'!N33*(1+CoL_P11),0)*Mult_P11</f>
        <v>0</v>
      </c>
      <c r="O33" s="28">
        <f t="shared" ref="O33" si="54">ROUND((((N33/G33)*H33*K33)),0)</f>
        <v>0</v>
      </c>
      <c r="P33" s="28"/>
      <c r="Q33" s="28">
        <f t="shared" si="0"/>
        <v>0</v>
      </c>
      <c r="R33" s="473">
        <f t="shared" ref="R33" si="55">O33+O34</f>
        <v>0</v>
      </c>
      <c r="S33" s="474"/>
      <c r="T33" s="65">
        <f>ROUND(R33*$L$55,0)</f>
        <v>0</v>
      </c>
      <c r="U33" s="49">
        <f t="shared" ref="U33" si="56">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7">N33</f>
        <v>0</v>
      </c>
      <c r="O34" s="28">
        <f t="shared" ref="O34" si="58">ROUND((((N34/G33)*H34*K34)),0)</f>
        <v>0</v>
      </c>
      <c r="P34" s="30"/>
      <c r="Q34" s="28">
        <f t="shared" si="0"/>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10'!N35*(1+CoL_P11),0)*Mult_P11</f>
        <v>0</v>
      </c>
      <c r="O35" s="28">
        <f t="shared" ref="O35" si="59">ROUND((((N35/G35)*H35*K35)),0)</f>
        <v>0</v>
      </c>
      <c r="P35" s="28"/>
      <c r="Q35" s="28">
        <f t="shared" si="0"/>
        <v>0</v>
      </c>
      <c r="R35" s="473">
        <f t="shared" ref="R35" si="60">O35+O36</f>
        <v>0</v>
      </c>
      <c r="S35" s="474"/>
      <c r="T35" s="65">
        <f>ROUND(R35*$L$55,0)</f>
        <v>0</v>
      </c>
      <c r="U35" s="49">
        <f t="shared" ref="U35" si="61">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2">N35</f>
        <v>0</v>
      </c>
      <c r="O36" s="28">
        <f t="shared" ref="O36" si="63">ROUND((((N36/G35)*H36*K36)),0)</f>
        <v>0</v>
      </c>
      <c r="P36" s="30"/>
      <c r="Q36" s="28">
        <f t="shared" si="0"/>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10'!N37*(1+CoL_P11),0)*Mult_P11</f>
        <v>0</v>
      </c>
      <c r="O37" s="28">
        <f t="shared" ref="O37" si="64">ROUND((((N37/G37)*H37*K37)),0)</f>
        <v>0</v>
      </c>
      <c r="P37" s="28"/>
      <c r="Q37" s="28">
        <f t="shared" si="0"/>
        <v>0</v>
      </c>
      <c r="R37" s="473">
        <f t="shared" ref="R37" si="65">O37+O38</f>
        <v>0</v>
      </c>
      <c r="S37" s="474"/>
      <c r="T37" s="65">
        <f>ROUND(R37*$L$55,0)</f>
        <v>0</v>
      </c>
      <c r="U37" s="49">
        <f t="shared" ref="U37" si="66">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7">N37</f>
        <v>0</v>
      </c>
      <c r="O38" s="28">
        <f t="shared" ref="O38" si="68">ROUND((((N38/G37)*H38*K38)),0)</f>
        <v>0</v>
      </c>
      <c r="P38" s="30"/>
      <c r="Q38" s="28">
        <f t="shared" si="0"/>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10'!N39*(1+CoL_P11),0)*Mult_P11</f>
        <v>0</v>
      </c>
      <c r="O39" s="28">
        <f t="shared" ref="O39" si="69">ROUND((((N39/G39)*H39*K39)),0)</f>
        <v>0</v>
      </c>
      <c r="P39" s="28"/>
      <c r="Q39" s="28">
        <f t="shared" si="0"/>
        <v>0</v>
      </c>
      <c r="R39" s="473">
        <f t="shared" ref="R39" si="70">O39+O40</f>
        <v>0</v>
      </c>
      <c r="S39" s="474"/>
      <c r="T39" s="65">
        <f>ROUND(R39*$L$55,0)</f>
        <v>0</v>
      </c>
      <c r="U39" s="49">
        <f t="shared" ref="U39" si="71">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2">N39</f>
        <v>0</v>
      </c>
      <c r="O40" s="28">
        <f t="shared" ref="O40" si="73">ROUND((((N40/G39)*H40*K40)),0)</f>
        <v>0</v>
      </c>
      <c r="P40" s="30"/>
      <c r="Q40" s="28">
        <f t="shared" si="0"/>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10'!N41*(1+CoL_P11),0)*Mult_P11</f>
        <v>0</v>
      </c>
      <c r="O41" s="28">
        <f t="shared" ref="O41" si="74">ROUND((((N41/G41)*H41*K41)),0)</f>
        <v>0</v>
      </c>
      <c r="P41" s="28"/>
      <c r="Q41" s="28">
        <f t="shared" si="0"/>
        <v>0</v>
      </c>
      <c r="R41" s="473">
        <f t="shared" ref="R41" si="75">O41+O42</f>
        <v>0</v>
      </c>
      <c r="S41" s="474"/>
      <c r="T41" s="65">
        <f>ROUND(R41*$L$55,0)</f>
        <v>0</v>
      </c>
      <c r="U41" s="49">
        <f t="shared" ref="U41" si="76">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7">N41</f>
        <v>0</v>
      </c>
      <c r="O42" s="28">
        <f t="shared" ref="O42" si="78">ROUND((((N42/G41)*H42*K42)),0)</f>
        <v>0</v>
      </c>
      <c r="P42" s="30"/>
      <c r="Q42" s="28">
        <f t="shared" si="0"/>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10'!N43*(1+CoL_P11),0)*Mult_P11</f>
        <v>0</v>
      </c>
      <c r="O43" s="28">
        <f t="shared" ref="O43" si="79">ROUND((((N43/G43)*H43*K43)),0)</f>
        <v>0</v>
      </c>
      <c r="P43" s="28"/>
      <c r="Q43" s="28">
        <f t="shared" si="0"/>
        <v>0</v>
      </c>
      <c r="R43" s="473">
        <f t="shared" ref="R43" si="80">O43+O44</f>
        <v>0</v>
      </c>
      <c r="S43" s="474"/>
      <c r="T43" s="65">
        <f>ROUND(R43*$L$55,0)</f>
        <v>0</v>
      </c>
      <c r="U43" s="49">
        <f t="shared" ref="U43" si="81">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2">N43</f>
        <v>0</v>
      </c>
      <c r="O44" s="28">
        <f t="shared" ref="O44" si="83">ROUND((((N44/G43)*H44*K44)),0)</f>
        <v>0</v>
      </c>
      <c r="P44" s="30"/>
      <c r="Q44" s="28">
        <f t="shared" si="0"/>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10'!N45*(1+CoL_P11),0)*Mult_P11</f>
        <v>0</v>
      </c>
      <c r="O45" s="28">
        <f t="shared" ref="O45" si="84">ROUND((((N45/G45)*H45*K45)),0)</f>
        <v>0</v>
      </c>
      <c r="P45" s="28"/>
      <c r="Q45" s="28">
        <f t="shared" si="0"/>
        <v>0</v>
      </c>
      <c r="R45" s="473">
        <f t="shared" ref="R45" si="85">O45+O46</f>
        <v>0</v>
      </c>
      <c r="S45" s="474"/>
      <c r="T45" s="65">
        <f>ROUND(R45*$L$55,0)</f>
        <v>0</v>
      </c>
      <c r="U45" s="49">
        <f t="shared" ref="U45" si="86">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7">N45</f>
        <v>0</v>
      </c>
      <c r="O46" s="28">
        <f t="shared" ref="O46" si="88">ROUND((((N46/G45)*H46*K46)),0)</f>
        <v>0</v>
      </c>
      <c r="P46" s="30"/>
      <c r="Q46" s="28">
        <f t="shared" si="0"/>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10'!N47*(1+CoL_P11),0)*Mult_P11</f>
        <v>0</v>
      </c>
      <c r="O47" s="28">
        <f t="shared" ref="O47" si="89">ROUND((((N47/G47)*H47*K47)),0)</f>
        <v>0</v>
      </c>
      <c r="P47" s="28"/>
      <c r="Q47" s="28">
        <f t="shared" si="0"/>
        <v>0</v>
      </c>
      <c r="R47" s="473">
        <f t="shared" ref="R47" si="90">O47+O48</f>
        <v>0</v>
      </c>
      <c r="S47" s="474"/>
      <c r="T47" s="65">
        <f>ROUND(R47*$L$55,0)</f>
        <v>0</v>
      </c>
      <c r="U47" s="49">
        <f t="shared" ref="U47" si="91">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2">N47</f>
        <v>0</v>
      </c>
      <c r="O48" s="28">
        <f t="shared" ref="O48" si="93">ROUND((((N48/G47)*H48*K48)),0)</f>
        <v>0</v>
      </c>
      <c r="P48" s="30"/>
      <c r="Q48" s="28">
        <f t="shared" si="0"/>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10'!N49*(1+CoL_P11),0)*Mult_P11</f>
        <v>0</v>
      </c>
      <c r="O49" s="28">
        <f t="shared" ref="O49" si="94">ROUND((((N49/G49)*H49*K49)),0)</f>
        <v>0</v>
      </c>
      <c r="P49" s="28"/>
      <c r="Q49" s="28">
        <f t="shared" si="0"/>
        <v>0</v>
      </c>
      <c r="R49" s="473">
        <f t="shared" ref="R49" si="95">O49+O50</f>
        <v>0</v>
      </c>
      <c r="S49" s="474"/>
      <c r="T49" s="65">
        <f>ROUND(R49*$L$55,0)</f>
        <v>0</v>
      </c>
      <c r="U49" s="49">
        <f t="shared" ref="U49" si="96">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7">N49</f>
        <v>0</v>
      </c>
      <c r="O50" s="28">
        <f t="shared" ref="O50" si="98">ROUND((((N50/G49)*H50*K50)),0)</f>
        <v>0</v>
      </c>
      <c r="P50" s="30"/>
      <c r="Q50" s="28">
        <f t="shared" si="0"/>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10'!N51*(1+CoL_P11),0)*Mult_P11</f>
        <v>0</v>
      </c>
      <c r="O51" s="28">
        <f t="shared" ref="O51" si="99">ROUND((((N51/G51)*H51*K51)),0)</f>
        <v>0</v>
      </c>
      <c r="P51" s="28"/>
      <c r="Q51" s="28">
        <f t="shared" si="0"/>
        <v>0</v>
      </c>
      <c r="R51" s="473">
        <f t="shared" ref="R51" si="100">O51+O52</f>
        <v>0</v>
      </c>
      <c r="S51" s="474"/>
      <c r="T51" s="65">
        <f>ROUND(R51*$L$55,0)</f>
        <v>0</v>
      </c>
      <c r="U51" s="49">
        <f t="shared" ref="U51" si="101">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2">N51</f>
        <v>0</v>
      </c>
      <c r="O52" s="28">
        <f t="shared" ref="O52" si="103">ROUND((((N52/G51)*H52*K52)),0)</f>
        <v>0</v>
      </c>
      <c r="P52" s="30"/>
      <c r="Q52" s="28">
        <f t="shared" si="0"/>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10'!N53*(1+CoL_P11),0)*Mult_P11</f>
        <v>0</v>
      </c>
      <c r="O53" s="28">
        <f t="shared" ref="O53" si="104">ROUND((((N53/G53)*H53*K53)),0)</f>
        <v>0</v>
      </c>
      <c r="P53" s="28"/>
      <c r="Q53" s="28">
        <f t="shared" si="0"/>
        <v>0</v>
      </c>
      <c r="R53" s="473">
        <f t="shared" ref="R53" si="105">O53+O54</f>
        <v>0</v>
      </c>
      <c r="S53" s="474"/>
      <c r="T53" s="65">
        <f>ROUND(R53*$L$55,0)</f>
        <v>0</v>
      </c>
      <c r="U53" s="49">
        <f t="shared" ref="U53" si="106">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7">N53</f>
        <v>0</v>
      </c>
      <c r="O54" s="28">
        <f t="shared" ref="O54" si="108">ROUND((((N54/G53)*H54*K54)),0)</f>
        <v>0</v>
      </c>
      <c r="P54" s="30"/>
      <c r="Q54" s="28">
        <f t="shared" si="0"/>
        <v>0</v>
      </c>
      <c r="R54" s="475"/>
      <c r="S54" s="476"/>
      <c r="T54" s="66"/>
      <c r="U54" s="90"/>
    </row>
    <row r="55" spans="1:21">
      <c r="A55" s="20" t="s">
        <v>118</v>
      </c>
      <c r="B55" s="10"/>
      <c r="C55" s="6"/>
      <c r="D55" s="11"/>
      <c r="E55" s="6"/>
      <c r="F55" s="6"/>
      <c r="G55" s="6"/>
      <c r="H55" s="6"/>
      <c r="I55" s="47" t="s">
        <v>45</v>
      </c>
      <c r="J55" s="47"/>
      <c r="K55" s="47"/>
      <c r="L55" s="125">
        <f>Fringe_P11</f>
        <v>0.35</v>
      </c>
      <c r="M55" s="205"/>
      <c r="N55" s="257" t="s">
        <v>3</v>
      </c>
      <c r="O55" s="176">
        <f t="shared" ref="O55:U55" si="109">SUM(O5:O54)</f>
        <v>0</v>
      </c>
      <c r="P55" s="176">
        <f t="shared" si="109"/>
        <v>0</v>
      </c>
      <c r="Q55" s="178">
        <f t="shared" si="109"/>
        <v>0</v>
      </c>
      <c r="R55" s="479">
        <f t="shared" ref="R55" si="110">SUM(R5:R54)</f>
        <v>0</v>
      </c>
      <c r="S55" s="480"/>
      <c r="T55" s="100">
        <f t="shared" si="109"/>
        <v>0</v>
      </c>
      <c r="U55" s="179">
        <f t="shared" si="109"/>
        <v>0</v>
      </c>
    </row>
    <row r="56" spans="1:21" ht="13.2" customHeight="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FringePD_P11</f>
        <v>0.19</v>
      </c>
      <c r="O57" s="26">
        <f>ROUND('Period 10'!O57*(1+CoL_P11),0)*Mult_P11</f>
        <v>0</v>
      </c>
      <c r="P57" s="28"/>
      <c r="Q57" s="28">
        <f>O57+P57</f>
        <v>0</v>
      </c>
      <c r="R57" s="473">
        <f t="shared" ref="R57:R62" si="111">O57</f>
        <v>0</v>
      </c>
      <c r="S57" s="474"/>
      <c r="T57" s="65">
        <f>ROUND(R57*N57,0)</f>
        <v>0</v>
      </c>
      <c r="U57" s="49">
        <f t="shared" ref="U57:U63" si="112">R57+T57</f>
        <v>0</v>
      </c>
    </row>
    <row r="58" spans="1:21" ht="13.2" customHeight="1">
      <c r="A58" s="20" t="s">
        <v>10</v>
      </c>
      <c r="B58" s="10" t="s">
        <v>16</v>
      </c>
      <c r="C58" s="6"/>
      <c r="D58" s="11" t="s">
        <v>17</v>
      </c>
      <c r="E58" s="6" t="s">
        <v>20</v>
      </c>
      <c r="F58" s="6"/>
      <c r="G58" s="6"/>
      <c r="H58" s="6"/>
      <c r="I58" s="6"/>
      <c r="J58" s="6"/>
      <c r="K58" s="4"/>
      <c r="L58" s="4"/>
      <c r="M58" s="46"/>
      <c r="N58" s="259">
        <f>Fringe_P11</f>
        <v>0.35</v>
      </c>
      <c r="O58" s="26">
        <f>ROUND('Period 10'!O58*(1+CoL_P11),0)*Mult_P11</f>
        <v>0</v>
      </c>
      <c r="P58" s="28"/>
      <c r="Q58" s="28">
        <f t="shared" ref="Q58:Q62" si="113">O58+P58</f>
        <v>0</v>
      </c>
      <c r="R58" s="473">
        <f t="shared" si="111"/>
        <v>0</v>
      </c>
      <c r="S58" s="474"/>
      <c r="T58" s="65">
        <f t="shared" ref="T58:T62" si="114">ROUND(R58*N58,0)</f>
        <v>0</v>
      </c>
      <c r="U58" s="49">
        <f t="shared" si="112"/>
        <v>0</v>
      </c>
    </row>
    <row r="59" spans="1:21" ht="13.2" customHeight="1" thickBot="1">
      <c r="A59" s="20" t="s">
        <v>12</v>
      </c>
      <c r="B59" s="10" t="s">
        <v>16</v>
      </c>
      <c r="C59" s="6"/>
      <c r="D59" s="11" t="s">
        <v>17</v>
      </c>
      <c r="E59" s="6" t="s">
        <v>125</v>
      </c>
      <c r="F59" s="6"/>
      <c r="G59" s="6"/>
      <c r="H59" s="6"/>
      <c r="I59" s="42"/>
      <c r="J59" s="6"/>
      <c r="L59" s="4"/>
      <c r="M59" s="255"/>
      <c r="N59" s="259">
        <f>Fringe_P11</f>
        <v>0.35</v>
      </c>
      <c r="O59" s="26">
        <f>ROUND('Period 10'!O59*(1+CoL_P11),0)*Mult_P11</f>
        <v>0</v>
      </c>
      <c r="P59" s="28"/>
      <c r="Q59" s="28">
        <f t="shared" si="113"/>
        <v>0</v>
      </c>
      <c r="R59" s="473">
        <f t="shared" si="111"/>
        <v>0</v>
      </c>
      <c r="S59" s="474"/>
      <c r="T59" s="65">
        <f t="shared" si="114"/>
        <v>0</v>
      </c>
      <c r="U59" s="49">
        <f t="shared" si="112"/>
        <v>0</v>
      </c>
    </row>
    <row r="60" spans="1:21" ht="13.2" customHeight="1" thickBot="1">
      <c r="A60" s="20" t="s">
        <v>13</v>
      </c>
      <c r="B60" s="10" t="s">
        <v>16</v>
      </c>
      <c r="C60" s="6"/>
      <c r="D60" s="11" t="s">
        <v>17</v>
      </c>
      <c r="E60" s="6" t="s">
        <v>21</v>
      </c>
      <c r="F60" s="6"/>
      <c r="G60" s="6"/>
      <c r="H60" s="69" t="s">
        <v>53</v>
      </c>
      <c r="I60" s="71"/>
      <c r="J60" s="71"/>
      <c r="K60" s="82"/>
      <c r="L60" s="4"/>
      <c r="M60" s="255"/>
      <c r="N60" s="259">
        <f>FringeGrad_P11</f>
        <v>9.5000000000000001E-2</v>
      </c>
      <c r="O60" s="26">
        <f>GRA_Salary_Estimator!M52</f>
        <v>0</v>
      </c>
      <c r="P60" s="28"/>
      <c r="Q60" s="28">
        <f t="shared" si="113"/>
        <v>0</v>
      </c>
      <c r="R60" s="473">
        <f t="shared" si="111"/>
        <v>0</v>
      </c>
      <c r="S60" s="474"/>
      <c r="T60" s="65">
        <f t="shared" si="114"/>
        <v>0</v>
      </c>
      <c r="U60" s="49">
        <f t="shared" si="112"/>
        <v>0</v>
      </c>
    </row>
    <row r="61" spans="1:21" ht="13.2" customHeight="1" thickBot="1">
      <c r="A61" s="20" t="s">
        <v>14</v>
      </c>
      <c r="B61" s="10" t="s">
        <v>16</v>
      </c>
      <c r="C61" s="6"/>
      <c r="D61" s="11" t="s">
        <v>17</v>
      </c>
      <c r="E61" s="6" t="s">
        <v>22</v>
      </c>
      <c r="F61" s="6"/>
      <c r="G61" s="6"/>
      <c r="H61" s="69" t="s">
        <v>53</v>
      </c>
      <c r="I61" s="71"/>
      <c r="J61" s="71"/>
      <c r="K61" s="82"/>
      <c r="L61" s="4"/>
      <c r="M61" s="255"/>
      <c r="N61" s="259">
        <f>FringeUnderGrad_P11</f>
        <v>2E-3</v>
      </c>
      <c r="O61" s="26">
        <f>ROUND('Period 10'!O61*(1+CoL_P11),0)*Mult_P11</f>
        <v>0</v>
      </c>
      <c r="P61" s="28"/>
      <c r="Q61" s="28">
        <f t="shared" si="113"/>
        <v>0</v>
      </c>
      <c r="R61" s="473">
        <f t="shared" si="111"/>
        <v>0</v>
      </c>
      <c r="S61" s="474"/>
      <c r="T61" s="65">
        <f t="shared" si="114"/>
        <v>0</v>
      </c>
      <c r="U61" s="49">
        <f t="shared" si="112"/>
        <v>0</v>
      </c>
    </row>
    <row r="62" spans="1:21" ht="13.2" customHeight="1" thickBot="1">
      <c r="A62" s="20" t="s">
        <v>15</v>
      </c>
      <c r="B62" s="10" t="s">
        <v>16</v>
      </c>
      <c r="C62" s="6"/>
      <c r="D62" s="11" t="s">
        <v>17</v>
      </c>
      <c r="E62" s="6" t="s">
        <v>23</v>
      </c>
      <c r="F62" s="6"/>
      <c r="G62" s="42"/>
      <c r="H62" s="6"/>
      <c r="I62" s="6"/>
      <c r="J62" s="6"/>
      <c r="K62" s="4"/>
      <c r="L62" s="4"/>
      <c r="M62" s="255"/>
      <c r="N62" s="259">
        <f>Fringe_P11</f>
        <v>0.35</v>
      </c>
      <c r="O62" s="26">
        <f>ROUND('Period 10'!O62*(1+CoL_P11),0)*Mult_P11</f>
        <v>0</v>
      </c>
      <c r="P62" s="31"/>
      <c r="Q62" s="31">
        <f t="shared" si="113"/>
        <v>0</v>
      </c>
      <c r="R62" s="490">
        <f t="shared" si="111"/>
        <v>0</v>
      </c>
      <c r="S62" s="491"/>
      <c r="T62" s="104">
        <f t="shared" si="114"/>
        <v>0</v>
      </c>
      <c r="U62" s="105">
        <f t="shared" si="112"/>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2"/>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2"/>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5">O87+P87</f>
        <v>0</v>
      </c>
    </row>
    <row r="88" spans="1:19" ht="13.2" customHeight="1">
      <c r="A88" s="21" t="s">
        <v>35</v>
      </c>
      <c r="B88" s="4"/>
      <c r="C88" s="4"/>
      <c r="D88" s="4"/>
      <c r="E88" s="4"/>
      <c r="F88" s="4"/>
      <c r="G88" s="69" t="s">
        <v>56</v>
      </c>
      <c r="H88" s="71"/>
      <c r="I88" s="71"/>
      <c r="J88" s="71"/>
      <c r="K88" s="72"/>
      <c r="L88" s="88"/>
      <c r="M88" s="71"/>
      <c r="N88" s="72"/>
      <c r="O88" s="139"/>
      <c r="P88" s="28"/>
      <c r="Q88" s="29">
        <f t="shared" si="115"/>
        <v>0</v>
      </c>
    </row>
    <row r="89" spans="1:19" ht="13.2" customHeight="1" thickBot="1">
      <c r="A89" s="21" t="s">
        <v>36</v>
      </c>
      <c r="B89" s="4"/>
      <c r="C89" s="4"/>
      <c r="D89" s="4"/>
      <c r="E89" s="4"/>
      <c r="F89" s="4"/>
      <c r="G89" s="6"/>
      <c r="H89" s="8"/>
      <c r="I89" s="6"/>
      <c r="J89" s="6"/>
      <c r="K89" s="6"/>
      <c r="L89" s="6"/>
      <c r="M89" s="6"/>
      <c r="N89" s="24"/>
      <c r="O89" s="139"/>
      <c r="P89" s="28"/>
      <c r="Q89" s="29">
        <f t="shared" si="115"/>
        <v>0</v>
      </c>
    </row>
    <row r="90" spans="1:19" ht="13.2" customHeight="1" thickBot="1">
      <c r="A90" s="21" t="s">
        <v>101</v>
      </c>
      <c r="B90" s="4"/>
      <c r="C90" s="4"/>
      <c r="D90" s="4"/>
      <c r="E90" s="4"/>
      <c r="F90" s="4"/>
      <c r="G90" s="6"/>
      <c r="H90" s="42"/>
      <c r="I90" s="69"/>
      <c r="J90" s="71"/>
      <c r="K90" s="71"/>
      <c r="L90" s="71"/>
      <c r="M90" s="83" t="s">
        <v>55</v>
      </c>
      <c r="N90" s="206">
        <f>Subcontracts!AJ26*Mult_P11</f>
        <v>0</v>
      </c>
      <c r="O90" s="140">
        <f>SUM(Subcontracts!AH26:AI26)*Mult_P11</f>
        <v>0</v>
      </c>
      <c r="P90" s="141"/>
      <c r="Q90" s="55">
        <f t="shared" si="115"/>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ROUND(N93*GradStudent_P11,0)</f>
        <v>0</v>
      </c>
      <c r="P93" s="242"/>
      <c r="Q93" s="240">
        <f t="shared" ref="Q93:Q94" si="116">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6"/>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8"/>
      <c r="O97" s="32"/>
      <c r="P97" s="152"/>
      <c r="Q97" s="157"/>
    </row>
    <row r="98" spans="1:23" ht="13.2" customHeight="1">
      <c r="A98" s="23"/>
      <c r="B98" s="466"/>
      <c r="C98" s="466"/>
      <c r="D98" s="466"/>
      <c r="E98" s="466"/>
      <c r="F98" s="2"/>
      <c r="G98" s="8"/>
      <c r="H98" s="2"/>
      <c r="I98" s="2"/>
      <c r="J98" s="2"/>
      <c r="K98" s="443"/>
      <c r="L98" s="443"/>
      <c r="M98" s="2"/>
      <c r="N98" s="46"/>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7">SUM(P102:P103)</f>
        <v>0</v>
      </c>
      <c r="Q104" s="108">
        <f t="shared" si="117"/>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ROUND((P104-(P93+P79+P71))*IDC_OU_P11,0)</f>
        <v>0</v>
      </c>
      <c r="Q105" s="241">
        <f>P105</f>
        <v>0</v>
      </c>
      <c r="S105" s="471" t="s">
        <v>404</v>
      </c>
      <c r="T105" s="472"/>
      <c r="U105" s="404" t="str">
        <f>IF(NIH="Yes",O104-Subcontracts!AI26,"N/A")</f>
        <v>N/A</v>
      </c>
      <c r="V105" s="397"/>
      <c r="W105" s="12"/>
    </row>
    <row r="106" spans="1:23" ht="13.2" customHeight="1" thickBot="1">
      <c r="A106" s="91"/>
      <c r="B106" s="421">
        <f>IDC_P11</f>
        <v>0.55000000000000004</v>
      </c>
      <c r="C106" s="421"/>
      <c r="D106" s="421"/>
      <c r="E106" s="421"/>
      <c r="F106" s="174"/>
      <c r="J106" s="185"/>
      <c r="K106" s="25"/>
      <c r="L106" s="299" t="s">
        <v>293</v>
      </c>
      <c r="M106" s="424" t="str">
        <f>IF(IDC_Base="MTDC","N/A                 ",O104)</f>
        <v xml:space="preserve">N/A                 </v>
      </c>
      <c r="N106" s="425"/>
      <c r="O106" s="238">
        <f>IF(IDC_Base="MTDC",ROUND(M105*IDC_P11,0),ROUND(M106*IDC_P11,0))</f>
        <v>0</v>
      </c>
      <c r="P106" s="182">
        <f>ROUND(IF(M105*IDC_OU_P11&lt;O106,0,(M105*IDC_OU_P11)-O106),0)</f>
        <v>0</v>
      </c>
      <c r="Q106" s="239">
        <f>O106+P106</f>
        <v>0</v>
      </c>
      <c r="S106" s="447" t="s">
        <v>403</v>
      </c>
      <c r="T106" s="448"/>
      <c r="U106" s="449"/>
      <c r="V106" s="44"/>
      <c r="W106" s="44"/>
    </row>
    <row r="107" spans="1:23" ht="13.2" customHeight="1" thickBot="1">
      <c r="A107" s="92" t="s">
        <v>80</v>
      </c>
      <c r="B107" s="93"/>
      <c r="C107" s="93"/>
      <c r="D107" s="93"/>
      <c r="E107" s="93"/>
      <c r="F107" s="93"/>
      <c r="G107" s="93"/>
      <c r="H107" s="89"/>
      <c r="I107" s="94"/>
      <c r="J107" s="94"/>
      <c r="K107" s="186"/>
      <c r="L107" s="94"/>
      <c r="M107" s="94"/>
      <c r="N107" s="95"/>
      <c r="O107" s="109">
        <f>SUM(O104:O106)</f>
        <v>0</v>
      </c>
      <c r="P107" s="111">
        <f t="shared" ref="P107:Q107" si="118">SUM(P104:P106)</f>
        <v>0</v>
      </c>
      <c r="Q107" s="108">
        <f t="shared" si="118"/>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19">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19"/>
        <v>0</v>
      </c>
    </row>
    <row r="110" spans="1:23" ht="13.8" thickBot="1">
      <c r="A110" s="44"/>
      <c r="J110" s="430" t="s">
        <v>285</v>
      </c>
      <c r="K110" s="430"/>
      <c r="L110" s="430"/>
      <c r="M110" s="430"/>
      <c r="N110" s="430"/>
      <c r="O110" s="282">
        <f>SUM(O107:O109)</f>
        <v>0</v>
      </c>
      <c r="P110" s="283">
        <f t="shared" ref="P110:Q110" si="120">SUM(P107:P109)</f>
        <v>0</v>
      </c>
      <c r="Q110" s="284">
        <f t="shared" si="120"/>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2"/>
      <c r="O114" s="36"/>
      <c r="P114" s="36"/>
      <c r="Q114" s="36"/>
    </row>
    <row r="116" spans="1:17">
      <c r="Q116" s="38"/>
    </row>
    <row r="118" spans="1:17">
      <c r="Q118" s="38"/>
    </row>
  </sheetData>
  <mergeCells count="134">
    <mergeCell ref="A16:F16"/>
    <mergeCell ref="A14:F14"/>
    <mergeCell ref="A1:U1"/>
    <mergeCell ref="A12:F12"/>
    <mergeCell ref="H2:N2"/>
    <mergeCell ref="O2:T3"/>
    <mergeCell ref="A3:G3"/>
    <mergeCell ref="H3:J3"/>
    <mergeCell ref="K3:L3"/>
    <mergeCell ref="M3:N3"/>
    <mergeCell ref="A4:F4"/>
    <mergeCell ref="H4:M4"/>
    <mergeCell ref="A6:F6"/>
    <mergeCell ref="A8:F8"/>
    <mergeCell ref="A10:F10"/>
    <mergeCell ref="R4:S4"/>
    <mergeCell ref="A28:F28"/>
    <mergeCell ref="A30:F30"/>
    <mergeCell ref="A32:F32"/>
    <mergeCell ref="A34:F34"/>
    <mergeCell ref="B69:E69"/>
    <mergeCell ref="A36:F36"/>
    <mergeCell ref="A18:F18"/>
    <mergeCell ref="A20:F20"/>
    <mergeCell ref="A22:F22"/>
    <mergeCell ref="A24:F24"/>
    <mergeCell ref="A26:F26"/>
    <mergeCell ref="K69:L69"/>
    <mergeCell ref="A38:F38"/>
    <mergeCell ref="A40:F40"/>
    <mergeCell ref="A42:F42"/>
    <mergeCell ref="A44:F44"/>
    <mergeCell ref="A46:F46"/>
    <mergeCell ref="A48:F48"/>
    <mergeCell ref="A50:F50"/>
    <mergeCell ref="A52:F52"/>
    <mergeCell ref="A54:F54"/>
    <mergeCell ref="B68:E68"/>
    <mergeCell ref="K68:L68"/>
    <mergeCell ref="A63:N63"/>
    <mergeCell ref="A65:N65"/>
    <mergeCell ref="S105:T105"/>
    <mergeCell ref="S106:U106"/>
    <mergeCell ref="B70:E70"/>
    <mergeCell ref="K70:L70"/>
    <mergeCell ref="K83:L83"/>
    <mergeCell ref="K84:L84"/>
    <mergeCell ref="B83:E83"/>
    <mergeCell ref="B84:E84"/>
    <mergeCell ref="B74:K74"/>
    <mergeCell ref="A75:N75"/>
    <mergeCell ref="K85:L85"/>
    <mergeCell ref="K97:L97"/>
    <mergeCell ref="K98:L98"/>
    <mergeCell ref="B85:E85"/>
    <mergeCell ref="B97:E97"/>
    <mergeCell ref="B98:E98"/>
    <mergeCell ref="B99:E99"/>
    <mergeCell ref="M100:N100"/>
    <mergeCell ref="J101:N101"/>
    <mergeCell ref="G94:N94"/>
    <mergeCell ref="A111:C111"/>
    <mergeCell ref="A112:C112"/>
    <mergeCell ref="D112:L113"/>
    <mergeCell ref="K99:L99"/>
    <mergeCell ref="A108:I108"/>
    <mergeCell ref="J108:L108"/>
    <mergeCell ref="J109:L109"/>
    <mergeCell ref="J110:N110"/>
    <mergeCell ref="M108:N108"/>
    <mergeCell ref="M109:N109"/>
    <mergeCell ref="M106:N106"/>
    <mergeCell ref="M105:N105"/>
    <mergeCell ref="B106:E106"/>
    <mergeCell ref="R10:S10"/>
    <mergeCell ref="R11:S11"/>
    <mergeCell ref="R12:S12"/>
    <mergeCell ref="R13:S13"/>
    <mergeCell ref="R14:S14"/>
    <mergeCell ref="R5:S5"/>
    <mergeCell ref="R6:S6"/>
    <mergeCell ref="R7:S7"/>
    <mergeCell ref="R8:S8"/>
    <mergeCell ref="R9:S9"/>
    <mergeCell ref="R20:S20"/>
    <mergeCell ref="R21:S21"/>
    <mergeCell ref="R22:S22"/>
    <mergeCell ref="R23:S23"/>
    <mergeCell ref="R24:S24"/>
    <mergeCell ref="R15:S15"/>
    <mergeCell ref="R16:S16"/>
    <mergeCell ref="R17:S17"/>
    <mergeCell ref="R18:S18"/>
    <mergeCell ref="R19:S19"/>
    <mergeCell ref="R30:S30"/>
    <mergeCell ref="R31:S31"/>
    <mergeCell ref="R32:S32"/>
    <mergeCell ref="R33:S33"/>
    <mergeCell ref="R34:S34"/>
    <mergeCell ref="R25:S25"/>
    <mergeCell ref="R26:S26"/>
    <mergeCell ref="R27:S27"/>
    <mergeCell ref="R28:S28"/>
    <mergeCell ref="R29:S29"/>
    <mergeCell ref="R40:S40"/>
    <mergeCell ref="R41:S41"/>
    <mergeCell ref="R42:S42"/>
    <mergeCell ref="R43:S43"/>
    <mergeCell ref="R44:S44"/>
    <mergeCell ref="R35:S35"/>
    <mergeCell ref="R36:S36"/>
    <mergeCell ref="R37:S37"/>
    <mergeCell ref="R38:S38"/>
    <mergeCell ref="R39:S39"/>
    <mergeCell ref="R50:S50"/>
    <mergeCell ref="R51:S51"/>
    <mergeCell ref="R52:S52"/>
    <mergeCell ref="R53:S53"/>
    <mergeCell ref="R54:S54"/>
    <mergeCell ref="R45:S45"/>
    <mergeCell ref="R46:S46"/>
    <mergeCell ref="R47:S47"/>
    <mergeCell ref="R48:S48"/>
    <mergeCell ref="R49:S49"/>
    <mergeCell ref="R60:S60"/>
    <mergeCell ref="R61:S61"/>
    <mergeCell ref="R62:S62"/>
    <mergeCell ref="R63:S63"/>
    <mergeCell ref="S104:U104"/>
    <mergeCell ref="R55:S55"/>
    <mergeCell ref="R56:S56"/>
    <mergeCell ref="R57:S57"/>
    <mergeCell ref="R58:S58"/>
    <mergeCell ref="R59:S59"/>
  </mergeCells>
  <conditionalFormatting sqref="N5 N7 N9 N11 N13 N15 N17 N19 N21 N23 N25 N27 N29 N31 N33 N35 N37 N39 N41 N43 N45 N47 N49 N51 N53">
    <cfRule type="expression" dxfId="11" priority="2" stopIfTrue="1">
      <formula>IF(NIH="Yes",OR(AND(G5=9,N5&gt;NIHcap09mo),AND(G5=12,N5&gt;NIHcap12mo)))</formula>
    </cfRule>
  </conditionalFormatting>
  <dataValidations count="7">
    <dataValidation type="custom" allowBlank="1" showInputMessage="1" showErrorMessage="1" promptTitle="Formula Protection" prompt="Enter subcontract information on Subcontracts tab." sqref="O90" xr:uid="{05A9987A-5F02-1248-8D54-39C3079FA1E3}">
      <formula1>"""StopsOverwritingOfFormulas"""</formula1>
    </dataValidation>
    <dataValidation type="custom" allowBlank="1" showInputMessage="1" showErrorMessage="1" promptTitle="Formula Protection" prompt="Tuition calculated based on # of GRA months entered to the left." sqref="O93" xr:uid="{8F890203-D3C3-C341-B89A-C459B6553146}">
      <formula1>"""StopsOverwritingOfFormulas"""</formula1>
    </dataValidation>
    <dataValidation type="custom" allowBlank="1" showInputMessage="1" showErrorMessage="1" promptTitle="DO NOT enter data in this cell" prompt="Third party cost share data should be entered at the bottom of this spreadsheet." sqref="P90" xr:uid="{14763D74-B5C2-EC4D-93EF-F11E665AB69E}">
      <formula1>"""StopsOverwritingOfFormulas"""</formula1>
    </dataValidation>
    <dataValidation type="custom" allowBlank="1" showInputMessage="1" showErrorMessage="1" promptTitle="Formula Protection" prompt="Expenses calculated using data  entered on Subcontracts tab." sqref="N90" xr:uid="{39B7E370-F863-254A-A8BB-07AAE98BB845}">
      <formula1>"""StopsOverwritingOfFormulas"""</formula1>
    </dataValidation>
    <dataValidation type="custom" allowBlank="1" showInputMessage="1" showErrorMessage="1" promptTitle="Formula Protection" prompt="Expenses should be entered using lines to the left." sqref="O71 O74 O79 O86 O100" xr:uid="{E422DCD0-BFC7-454A-B350-F479470629CC}">
      <formula1>"""StopsOverwritingOfFormulas"""</formula1>
    </dataValidation>
    <dataValidation type="whole" allowBlank="1" showInputMessage="1" showErrorMessage="1" promptTitle="Tuition Remission" prompt="Tuition Remission cannot be charged for partial months, round up to the next whole number" sqref="N93" xr:uid="{E4D1F17C-9104-3B4C-9466-287D9A6621F1}">
      <formula1>0</formula1>
      <formula2>500</formula2>
    </dataValidation>
    <dataValidation type="custom" allowBlank="1" showInputMessage="1" showErrorMessage="1" promptTitle="DO NOT enter data in this cell" prompt="Enter the Start &amp; End dates on the Info tab to active this sheet on the Cumulative tab." sqref="H3:J3 M3:N3" xr:uid="{DEBC658F-9F39-EE4B-97A2-B8CA7023B887}">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861675A6-AFCC-4269-8929-D79F296BB260}">
            <xm:f>OR(GRA_Salary_Estimator!$M$52=0,$O$60&lt;GRA_Salary_Estimator!$M$52)</xm:f>
            <x14:dxf>
              <font>
                <b/>
                <i val="0"/>
                <strike val="0"/>
                <color rgb="FFFF0000"/>
              </font>
              <fill>
                <patternFill patternType="none">
                  <bgColor auto="1"/>
                </patternFill>
              </fill>
            </x14:dxf>
          </x14:cfRule>
          <xm:sqref>O60</xm:sqref>
        </x14:conditionalFormatting>
      </x14:conditionalFormatting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054E7-9083-4B48-AFDB-5EB092B80969}">
  <sheetPr>
    <pageSetUpPr fitToPage="1"/>
  </sheetPr>
  <dimension ref="A1:W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210"/>
      <c r="B2" s="210"/>
      <c r="C2" s="210"/>
      <c r="D2" s="210"/>
      <c r="E2" s="210"/>
      <c r="F2" s="210"/>
      <c r="G2" s="210"/>
      <c r="H2" s="409" t="s">
        <v>274</v>
      </c>
      <c r="I2" s="409"/>
      <c r="J2" s="409"/>
      <c r="K2" s="409"/>
      <c r="L2" s="409"/>
      <c r="M2" s="409"/>
      <c r="N2" s="409"/>
      <c r="O2" s="494"/>
      <c r="P2" s="494"/>
      <c r="Q2" s="494"/>
      <c r="R2" s="494"/>
      <c r="S2" s="494"/>
      <c r="T2" s="494"/>
    </row>
    <row r="3" spans="1:21" ht="13.8" thickBot="1">
      <c r="A3" s="497"/>
      <c r="B3" s="497"/>
      <c r="C3" s="497"/>
      <c r="D3" s="497"/>
      <c r="E3" s="497"/>
      <c r="F3" s="497"/>
      <c r="G3" s="498"/>
      <c r="H3" s="415" t="str">
        <f>IF(Begin_P12&lt;&gt;"",Begin_P12,"")</f>
        <v/>
      </c>
      <c r="I3" s="416"/>
      <c r="J3" s="417"/>
      <c r="K3" s="418" t="s">
        <v>41</v>
      </c>
      <c r="L3" s="418"/>
      <c r="M3" s="415">
        <f>End_P12</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253" t="s">
        <v>40</v>
      </c>
      <c r="U4" s="254" t="s">
        <v>83</v>
      </c>
    </row>
    <row r="5" spans="1:21" ht="13.2" customHeight="1">
      <c r="A5" s="18" t="s">
        <v>4</v>
      </c>
      <c r="B5" s="2" t="s">
        <v>5</v>
      </c>
      <c r="C5" s="2"/>
      <c r="D5" s="2"/>
      <c r="E5" s="2"/>
      <c r="F5" s="2"/>
      <c r="G5" s="84">
        <f>'Period 1'!G5</f>
        <v>9</v>
      </c>
      <c r="H5" s="27"/>
      <c r="I5" s="5" t="s">
        <v>6</v>
      </c>
      <c r="J5" s="5" t="s">
        <v>7</v>
      </c>
      <c r="K5" s="5"/>
      <c r="L5" s="6" t="s">
        <v>8</v>
      </c>
      <c r="M5" s="6"/>
      <c r="N5" s="28">
        <f>ROUND('Period 11'!N5*(1+CoL_P12),0)*Mult_P12</f>
        <v>0</v>
      </c>
      <c r="O5" s="28">
        <f>ROUND((((N5/G5)*H5*K5)),0)</f>
        <v>0</v>
      </c>
      <c r="P5" s="28"/>
      <c r="Q5" s="28">
        <f t="shared" ref="Q5:Q5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11'!N7*(1+CoL_P12),0)*Mult_P12</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11'!N9*(1+CoL_P12),0)*Mult_P12</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11'!N11*(1+CoL_P12),0)*Mult_P12</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11'!N13*(1+CoL_P12),0)*Mult_P12</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11'!N15*(1+CoL_P12),0)*Mult_P12</f>
        <v>0</v>
      </c>
      <c r="O15" s="97">
        <f t="shared" ref="O15" si="5">ROUND((((N15/G15)*H15*K15)),0)</f>
        <v>0</v>
      </c>
      <c r="P15" s="28"/>
      <c r="Q15" s="190">
        <f t="shared" si="0"/>
        <v>0</v>
      </c>
      <c r="R15" s="473">
        <f t="shared" ref="R15" si="6">O15+O16</f>
        <v>0</v>
      </c>
      <c r="S15" s="474"/>
      <c r="T15" s="65">
        <f t="shared" ref="T15" si="7">ROUND(R15*$L$55,0)</f>
        <v>0</v>
      </c>
      <c r="U15" s="49">
        <f t="shared" ref="U15" si="8">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9">N15</f>
        <v>0</v>
      </c>
      <c r="O16" s="97">
        <f t="shared" ref="O16" si="10">ROUND((((N16/G15)*H16*K16)),0)</f>
        <v>0</v>
      </c>
      <c r="P16" s="30"/>
      <c r="Q16" s="190">
        <f t="shared" si="0"/>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11'!N17*(1+CoL_P12),0)*Mult_P12</f>
        <v>0</v>
      </c>
      <c r="O17" s="97">
        <f t="shared" ref="O17" si="11">ROUND((((N17/G17)*H17*K17)),0)</f>
        <v>0</v>
      </c>
      <c r="P17" s="28"/>
      <c r="Q17" s="190">
        <f t="shared" si="0"/>
        <v>0</v>
      </c>
      <c r="R17" s="473">
        <f t="shared" ref="R17" si="12">O17+O18</f>
        <v>0</v>
      </c>
      <c r="S17" s="474"/>
      <c r="T17" s="65">
        <f t="shared" ref="T17" si="13">ROUND(R17*$L$55,0)</f>
        <v>0</v>
      </c>
      <c r="U17" s="49">
        <f t="shared" ref="U17" si="14">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5">N17</f>
        <v>0</v>
      </c>
      <c r="O18" s="97">
        <f t="shared" ref="O18" si="16">ROUND((((N18/G17)*H18*K18)),0)</f>
        <v>0</v>
      </c>
      <c r="P18" s="30"/>
      <c r="Q18" s="190">
        <f t="shared" si="0"/>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11'!N19*(1+CoL_P12),0)*Mult_P12</f>
        <v>0</v>
      </c>
      <c r="O19" s="97">
        <f t="shared" ref="O19" si="17">ROUND((((N19/G19)*H19*K19)),0)</f>
        <v>0</v>
      </c>
      <c r="P19" s="28"/>
      <c r="Q19" s="190">
        <f t="shared" si="0"/>
        <v>0</v>
      </c>
      <c r="R19" s="473">
        <f t="shared" ref="R19" si="18">O19+O20</f>
        <v>0</v>
      </c>
      <c r="S19" s="474"/>
      <c r="T19" s="65">
        <f t="shared" ref="T19" si="19">ROUND(R19*$L$55,0)</f>
        <v>0</v>
      </c>
      <c r="U19" s="49">
        <f t="shared" ref="U19" si="20">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1">N19</f>
        <v>0</v>
      </c>
      <c r="O20" s="97">
        <f t="shared" ref="O20" si="22">ROUND((((N20/G19)*H20*K20)),0)</f>
        <v>0</v>
      </c>
      <c r="P20" s="30"/>
      <c r="Q20" s="190">
        <f t="shared" si="0"/>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11'!N21*(1+CoL_P12),0)*Mult_P12</f>
        <v>0</v>
      </c>
      <c r="O21" s="97">
        <f t="shared" ref="O21" si="23">ROUND((((N21/G21)*H21*K21)),0)</f>
        <v>0</v>
      </c>
      <c r="P21" s="28"/>
      <c r="Q21" s="190">
        <f t="shared" si="0"/>
        <v>0</v>
      </c>
      <c r="R21" s="473">
        <f t="shared" ref="R21" si="24">O21+O22</f>
        <v>0</v>
      </c>
      <c r="S21" s="474"/>
      <c r="T21" s="65">
        <f t="shared" ref="T21" si="25">ROUND(R21*$L$55,0)</f>
        <v>0</v>
      </c>
      <c r="U21" s="49">
        <f t="shared" ref="U21" si="26">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7">N21</f>
        <v>0</v>
      </c>
      <c r="O22" s="97">
        <f t="shared" ref="O22" si="28">ROUND((((N22/G21)*H22*K22)),0)</f>
        <v>0</v>
      </c>
      <c r="P22" s="30"/>
      <c r="Q22" s="190">
        <f t="shared" si="0"/>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11'!N23*(1+CoL_P12),0)*Mult_P12</f>
        <v>0</v>
      </c>
      <c r="O23" s="97">
        <f t="shared" ref="O23" si="29">ROUND((((N23/G23)*H23*K23)),0)</f>
        <v>0</v>
      </c>
      <c r="P23" s="28"/>
      <c r="Q23" s="190">
        <f t="shared" si="0"/>
        <v>0</v>
      </c>
      <c r="R23" s="473">
        <f t="shared" ref="R23" si="30">O23+O24</f>
        <v>0</v>
      </c>
      <c r="S23" s="474"/>
      <c r="T23" s="65">
        <f t="shared" ref="T23" si="31">ROUND(R23*$L$55,0)</f>
        <v>0</v>
      </c>
      <c r="U23" s="49">
        <f t="shared" ref="U23" si="32">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3">N23</f>
        <v>0</v>
      </c>
      <c r="O24" s="97">
        <f t="shared" ref="O24" si="34">ROUND((((N24/G23)*H24*K24)),0)</f>
        <v>0</v>
      </c>
      <c r="P24" s="30"/>
      <c r="Q24" s="190">
        <f t="shared" si="0"/>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11'!N25*(1+CoL_P12),0)*Mult_P12</f>
        <v>0</v>
      </c>
      <c r="O25" s="97">
        <f t="shared" ref="O25" si="35">ROUND((((N25/G25)*H25*K25)),0)</f>
        <v>0</v>
      </c>
      <c r="P25" s="28"/>
      <c r="Q25" s="190">
        <f t="shared" si="0"/>
        <v>0</v>
      </c>
      <c r="R25" s="473">
        <f t="shared" ref="R25" si="36">O25+O26</f>
        <v>0</v>
      </c>
      <c r="S25" s="474"/>
      <c r="T25" s="65">
        <f>ROUND(R25*$L$55,0)</f>
        <v>0</v>
      </c>
      <c r="U25" s="49">
        <f t="shared" ref="U25" si="37">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8">N25</f>
        <v>0</v>
      </c>
      <c r="O26" s="28">
        <f t="shared" ref="O26" si="39">ROUND((((N26/G25)*H26*K26)),0)</f>
        <v>0</v>
      </c>
      <c r="P26" s="30"/>
      <c r="Q26" s="28">
        <f t="shared" si="0"/>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11'!N27*(1+CoL_P12),0)*Mult_P12</f>
        <v>0</v>
      </c>
      <c r="O27" s="28">
        <f t="shared" ref="O27" si="40">ROUND((((N27/G27)*H27*K27)),0)</f>
        <v>0</v>
      </c>
      <c r="P27" s="28"/>
      <c r="Q27" s="28">
        <f t="shared" si="0"/>
        <v>0</v>
      </c>
      <c r="R27" s="473">
        <f t="shared" ref="R27" si="41">O27+O28</f>
        <v>0</v>
      </c>
      <c r="S27" s="474"/>
      <c r="T27" s="65">
        <f>ROUND(R27*$L$55,0)</f>
        <v>0</v>
      </c>
      <c r="U27" s="49">
        <f t="shared" ref="U27" si="42">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3">N27</f>
        <v>0</v>
      </c>
      <c r="O28" s="28">
        <f t="shared" ref="O28" si="44">ROUND((((N28/G27)*H28*K28)),0)</f>
        <v>0</v>
      </c>
      <c r="P28" s="30"/>
      <c r="Q28" s="28">
        <f t="shared" si="0"/>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11'!N29*(1+CoL_P12),0)*Mult_P12</f>
        <v>0</v>
      </c>
      <c r="O29" s="28">
        <f t="shared" ref="O29" si="45">ROUND((((N29/G29)*H29*K29)),0)</f>
        <v>0</v>
      </c>
      <c r="P29" s="28"/>
      <c r="Q29" s="28">
        <f t="shared" si="0"/>
        <v>0</v>
      </c>
      <c r="R29" s="473">
        <f t="shared" ref="R29" si="46">O29+O30</f>
        <v>0</v>
      </c>
      <c r="S29" s="474"/>
      <c r="T29" s="65">
        <f>ROUND(R29*$L$55,0)</f>
        <v>0</v>
      </c>
      <c r="U29" s="49">
        <f t="shared" ref="U29" si="47">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8">N29</f>
        <v>0</v>
      </c>
      <c r="O30" s="28">
        <f t="shared" ref="O30" si="49">ROUND((((N30/G29)*H30*K30)),0)</f>
        <v>0</v>
      </c>
      <c r="P30" s="30"/>
      <c r="Q30" s="28">
        <f t="shared" si="0"/>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11'!N31*(1+CoL_P12),0)*Mult_P12</f>
        <v>0</v>
      </c>
      <c r="O31" s="28">
        <f t="shared" ref="O31" si="50">ROUND((((N31/G31)*H31*K31)),0)</f>
        <v>0</v>
      </c>
      <c r="P31" s="28"/>
      <c r="Q31" s="28">
        <f t="shared" si="0"/>
        <v>0</v>
      </c>
      <c r="R31" s="473">
        <f>O31+O32</f>
        <v>0</v>
      </c>
      <c r="S31" s="474"/>
      <c r="T31" s="65">
        <f>ROUND(R31*$L$55,0)</f>
        <v>0</v>
      </c>
      <c r="U31" s="49">
        <f t="shared" ref="U31" si="51">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2">N31</f>
        <v>0</v>
      </c>
      <c r="O32" s="28">
        <f t="shared" ref="O32" si="53">ROUND((((N32/G31)*H32*K32)),0)</f>
        <v>0</v>
      </c>
      <c r="P32" s="30"/>
      <c r="Q32" s="28">
        <f t="shared" si="0"/>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11'!N33*(1+CoL_P12),0)*Mult_P12</f>
        <v>0</v>
      </c>
      <c r="O33" s="28">
        <f t="shared" ref="O33" si="54">ROUND((((N33/G33)*H33*K33)),0)</f>
        <v>0</v>
      </c>
      <c r="P33" s="28"/>
      <c r="Q33" s="28">
        <f t="shared" si="0"/>
        <v>0</v>
      </c>
      <c r="R33" s="473">
        <f t="shared" ref="R33" si="55">O33+O34</f>
        <v>0</v>
      </c>
      <c r="S33" s="474"/>
      <c r="T33" s="65">
        <f>ROUND(R33*$L$55,0)</f>
        <v>0</v>
      </c>
      <c r="U33" s="49">
        <f t="shared" ref="U33" si="56">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7">N33</f>
        <v>0</v>
      </c>
      <c r="O34" s="28">
        <f t="shared" ref="O34" si="58">ROUND((((N34/G33)*H34*K34)),0)</f>
        <v>0</v>
      </c>
      <c r="P34" s="30"/>
      <c r="Q34" s="28">
        <f t="shared" si="0"/>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11'!N35*(1+CoL_P12),0)*Mult_P12</f>
        <v>0</v>
      </c>
      <c r="O35" s="28">
        <f t="shared" ref="O35" si="59">ROUND((((N35/G35)*H35*K35)),0)</f>
        <v>0</v>
      </c>
      <c r="P35" s="28"/>
      <c r="Q35" s="28">
        <f t="shared" si="0"/>
        <v>0</v>
      </c>
      <c r="R35" s="473">
        <f t="shared" ref="R35" si="60">O35+O36</f>
        <v>0</v>
      </c>
      <c r="S35" s="474"/>
      <c r="T35" s="65">
        <f>ROUND(R35*$L$55,0)</f>
        <v>0</v>
      </c>
      <c r="U35" s="49">
        <f t="shared" ref="U35" si="61">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2">N35</f>
        <v>0</v>
      </c>
      <c r="O36" s="28">
        <f t="shared" ref="O36" si="63">ROUND((((N36/G35)*H36*K36)),0)</f>
        <v>0</v>
      </c>
      <c r="P36" s="30"/>
      <c r="Q36" s="28">
        <f t="shared" si="0"/>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11'!N37*(1+CoL_P12),0)*Mult_P12</f>
        <v>0</v>
      </c>
      <c r="O37" s="28">
        <f t="shared" ref="O37" si="64">ROUND((((N37/G37)*H37*K37)),0)</f>
        <v>0</v>
      </c>
      <c r="P37" s="28"/>
      <c r="Q37" s="28">
        <f t="shared" si="0"/>
        <v>0</v>
      </c>
      <c r="R37" s="473">
        <f t="shared" ref="R37" si="65">O37+O38</f>
        <v>0</v>
      </c>
      <c r="S37" s="474"/>
      <c r="T37" s="65">
        <f>ROUND(R37*$L$55,0)</f>
        <v>0</v>
      </c>
      <c r="U37" s="49">
        <f t="shared" ref="U37" si="66">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7">N37</f>
        <v>0</v>
      </c>
      <c r="O38" s="28">
        <f t="shared" ref="O38" si="68">ROUND((((N38/G37)*H38*K38)),0)</f>
        <v>0</v>
      </c>
      <c r="P38" s="30"/>
      <c r="Q38" s="28">
        <f t="shared" si="0"/>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11'!N39*(1+CoL_P12),0)*Mult_P12</f>
        <v>0</v>
      </c>
      <c r="O39" s="28">
        <f t="shared" ref="O39" si="69">ROUND((((N39/G39)*H39*K39)),0)</f>
        <v>0</v>
      </c>
      <c r="P39" s="28"/>
      <c r="Q39" s="28">
        <f t="shared" si="0"/>
        <v>0</v>
      </c>
      <c r="R39" s="473">
        <f t="shared" ref="R39" si="70">O39+O40</f>
        <v>0</v>
      </c>
      <c r="S39" s="474"/>
      <c r="T39" s="65">
        <f>ROUND(R39*$L$55,0)</f>
        <v>0</v>
      </c>
      <c r="U39" s="49">
        <f t="shared" ref="U39" si="71">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2">N39</f>
        <v>0</v>
      </c>
      <c r="O40" s="28">
        <f t="shared" ref="O40" si="73">ROUND((((N40/G39)*H40*K40)),0)</f>
        <v>0</v>
      </c>
      <c r="P40" s="30"/>
      <c r="Q40" s="28">
        <f t="shared" si="0"/>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11'!N41*(1+CoL_P12),0)*Mult_P12</f>
        <v>0</v>
      </c>
      <c r="O41" s="28">
        <f t="shared" ref="O41" si="74">ROUND((((N41/G41)*H41*K41)),0)</f>
        <v>0</v>
      </c>
      <c r="P41" s="28"/>
      <c r="Q41" s="28">
        <f t="shared" si="0"/>
        <v>0</v>
      </c>
      <c r="R41" s="473">
        <f t="shared" ref="R41" si="75">O41+O42</f>
        <v>0</v>
      </c>
      <c r="S41" s="474"/>
      <c r="T41" s="65">
        <f>ROUND(R41*$L$55,0)</f>
        <v>0</v>
      </c>
      <c r="U41" s="49">
        <f t="shared" ref="U41" si="76">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7">N41</f>
        <v>0</v>
      </c>
      <c r="O42" s="28">
        <f t="shared" ref="O42" si="78">ROUND((((N42/G41)*H42*K42)),0)</f>
        <v>0</v>
      </c>
      <c r="P42" s="30"/>
      <c r="Q42" s="28">
        <f t="shared" si="0"/>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11'!N43*(1+CoL_P12),0)*Mult_P12</f>
        <v>0</v>
      </c>
      <c r="O43" s="28">
        <f t="shared" ref="O43" si="79">ROUND((((N43/G43)*H43*K43)),0)</f>
        <v>0</v>
      </c>
      <c r="P43" s="28"/>
      <c r="Q43" s="28">
        <f t="shared" si="0"/>
        <v>0</v>
      </c>
      <c r="R43" s="473">
        <f t="shared" ref="R43" si="80">O43+O44</f>
        <v>0</v>
      </c>
      <c r="S43" s="474"/>
      <c r="T43" s="65">
        <f>ROUND(R43*$L$55,0)</f>
        <v>0</v>
      </c>
      <c r="U43" s="49">
        <f t="shared" ref="U43" si="81">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2">N43</f>
        <v>0</v>
      </c>
      <c r="O44" s="28">
        <f t="shared" ref="O44" si="83">ROUND((((N44/G43)*H44*K44)),0)</f>
        <v>0</v>
      </c>
      <c r="P44" s="30"/>
      <c r="Q44" s="28">
        <f t="shared" si="0"/>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11'!N45*(1+CoL_P12),0)*Mult_P12</f>
        <v>0</v>
      </c>
      <c r="O45" s="28">
        <f t="shared" ref="O45" si="84">ROUND((((N45/G45)*H45*K45)),0)</f>
        <v>0</v>
      </c>
      <c r="P45" s="28"/>
      <c r="Q45" s="28">
        <f t="shared" si="0"/>
        <v>0</v>
      </c>
      <c r="R45" s="473">
        <f t="shared" ref="R45" si="85">O45+O46</f>
        <v>0</v>
      </c>
      <c r="S45" s="474"/>
      <c r="T45" s="65">
        <f>ROUND(R45*$L$55,0)</f>
        <v>0</v>
      </c>
      <c r="U45" s="49">
        <f t="shared" ref="U45" si="86">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7">N45</f>
        <v>0</v>
      </c>
      <c r="O46" s="28">
        <f t="shared" ref="O46" si="88">ROUND((((N46/G45)*H46*K46)),0)</f>
        <v>0</v>
      </c>
      <c r="P46" s="30"/>
      <c r="Q46" s="28">
        <f t="shared" si="0"/>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11'!N47*(1+CoL_P12),0)*Mult_P12</f>
        <v>0</v>
      </c>
      <c r="O47" s="28">
        <f t="shared" ref="O47" si="89">ROUND((((N47/G47)*H47*K47)),0)</f>
        <v>0</v>
      </c>
      <c r="P47" s="28"/>
      <c r="Q47" s="28">
        <f t="shared" si="0"/>
        <v>0</v>
      </c>
      <c r="R47" s="473">
        <f t="shared" ref="R47" si="90">O47+O48</f>
        <v>0</v>
      </c>
      <c r="S47" s="474"/>
      <c r="T47" s="65">
        <f>ROUND(R47*$L$55,0)</f>
        <v>0</v>
      </c>
      <c r="U47" s="49">
        <f t="shared" ref="U47" si="91">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2">N47</f>
        <v>0</v>
      </c>
      <c r="O48" s="28">
        <f t="shared" ref="O48" si="93">ROUND((((N48/G47)*H48*K48)),0)</f>
        <v>0</v>
      </c>
      <c r="P48" s="30"/>
      <c r="Q48" s="28">
        <f t="shared" si="0"/>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11'!N49*(1+CoL_P12),0)*Mult_P12</f>
        <v>0</v>
      </c>
      <c r="O49" s="28">
        <f t="shared" ref="O49" si="94">ROUND((((N49/G49)*H49*K49)),0)</f>
        <v>0</v>
      </c>
      <c r="P49" s="28"/>
      <c r="Q49" s="28">
        <f t="shared" si="0"/>
        <v>0</v>
      </c>
      <c r="R49" s="473">
        <f t="shared" ref="R49" si="95">O49+O50</f>
        <v>0</v>
      </c>
      <c r="S49" s="474"/>
      <c r="T49" s="65">
        <f>ROUND(R49*$L$55,0)</f>
        <v>0</v>
      </c>
      <c r="U49" s="49">
        <f t="shared" ref="U49" si="96">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7">N49</f>
        <v>0</v>
      </c>
      <c r="O50" s="28">
        <f t="shared" ref="O50" si="98">ROUND((((N50/G49)*H50*K50)),0)</f>
        <v>0</v>
      </c>
      <c r="P50" s="30"/>
      <c r="Q50" s="28">
        <f t="shared" si="0"/>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11'!N51*(1+CoL_P12),0)*Mult_P12</f>
        <v>0</v>
      </c>
      <c r="O51" s="28">
        <f t="shared" ref="O51" si="99">ROUND((((N51/G51)*H51*K51)),0)</f>
        <v>0</v>
      </c>
      <c r="P51" s="28"/>
      <c r="Q51" s="28">
        <f t="shared" si="0"/>
        <v>0</v>
      </c>
      <c r="R51" s="473">
        <f t="shared" ref="R51" si="100">O51+O52</f>
        <v>0</v>
      </c>
      <c r="S51" s="474"/>
      <c r="T51" s="65">
        <f>ROUND(R51*$L$55,0)</f>
        <v>0</v>
      </c>
      <c r="U51" s="49">
        <f t="shared" ref="U51" si="101">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2">N51</f>
        <v>0</v>
      </c>
      <c r="O52" s="28">
        <f t="shared" ref="O52" si="103">ROUND((((N52/G51)*H52*K52)),0)</f>
        <v>0</v>
      </c>
      <c r="P52" s="30"/>
      <c r="Q52" s="28">
        <f t="shared" si="0"/>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11'!N53*(1+CoL_P12),0)*Mult_P12</f>
        <v>0</v>
      </c>
      <c r="O53" s="28">
        <f t="shared" ref="O53" si="104">ROUND((((N53/G53)*H53*K53)),0)</f>
        <v>0</v>
      </c>
      <c r="P53" s="28"/>
      <c r="Q53" s="28">
        <f t="shared" si="0"/>
        <v>0</v>
      </c>
      <c r="R53" s="473">
        <f t="shared" ref="R53" si="105">O53+O54</f>
        <v>0</v>
      </c>
      <c r="S53" s="474"/>
      <c r="T53" s="65">
        <f>ROUND(R53*$L$55,0)</f>
        <v>0</v>
      </c>
      <c r="U53" s="49">
        <f t="shared" ref="U53" si="106">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7">N53</f>
        <v>0</v>
      </c>
      <c r="O54" s="28">
        <f t="shared" ref="O54" si="108">ROUND((((N54/G53)*H54*K54)),0)</f>
        <v>0</v>
      </c>
      <c r="P54" s="30"/>
      <c r="Q54" s="28">
        <f t="shared" si="0"/>
        <v>0</v>
      </c>
      <c r="R54" s="475"/>
      <c r="S54" s="476"/>
      <c r="T54" s="66"/>
      <c r="U54" s="90"/>
    </row>
    <row r="55" spans="1:21">
      <c r="A55" s="20" t="s">
        <v>118</v>
      </c>
      <c r="B55" s="10"/>
      <c r="C55" s="6"/>
      <c r="D55" s="11"/>
      <c r="E55" s="6"/>
      <c r="F55" s="6"/>
      <c r="G55" s="6"/>
      <c r="H55" s="6"/>
      <c r="I55" s="47" t="s">
        <v>45</v>
      </c>
      <c r="J55" s="47"/>
      <c r="K55" s="47"/>
      <c r="L55" s="125">
        <f>Fringe_P12</f>
        <v>0.35</v>
      </c>
      <c r="M55" s="205"/>
      <c r="N55" s="257" t="s">
        <v>3</v>
      </c>
      <c r="O55" s="176">
        <f t="shared" ref="O55:U55" si="109">SUM(O5:O54)</f>
        <v>0</v>
      </c>
      <c r="P55" s="176">
        <f t="shared" si="109"/>
        <v>0</v>
      </c>
      <c r="Q55" s="178">
        <f t="shared" si="109"/>
        <v>0</v>
      </c>
      <c r="R55" s="479">
        <f t="shared" ref="R55" si="110">SUM(R5:R54)</f>
        <v>0</v>
      </c>
      <c r="S55" s="480"/>
      <c r="T55" s="100">
        <f t="shared" si="109"/>
        <v>0</v>
      </c>
      <c r="U55" s="179">
        <f t="shared" si="109"/>
        <v>0</v>
      </c>
    </row>
    <row r="56" spans="1:21" ht="13.2" customHeight="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FringePD_P12</f>
        <v>0.19</v>
      </c>
      <c r="O57" s="26">
        <f>ROUND('Period 11'!O57*(1+CoL_P12),0)*Mult_P12</f>
        <v>0</v>
      </c>
      <c r="P57" s="28"/>
      <c r="Q57" s="28">
        <f>O57+P57</f>
        <v>0</v>
      </c>
      <c r="R57" s="473">
        <f t="shared" ref="R57:R62" si="111">O57</f>
        <v>0</v>
      </c>
      <c r="S57" s="474"/>
      <c r="T57" s="65">
        <f>ROUND(R57*N57,0)</f>
        <v>0</v>
      </c>
      <c r="U57" s="49">
        <f t="shared" ref="U57:U63" si="112">R57+T57</f>
        <v>0</v>
      </c>
    </row>
    <row r="58" spans="1:21" ht="13.2" customHeight="1">
      <c r="A58" s="20" t="s">
        <v>10</v>
      </c>
      <c r="B58" s="10" t="s">
        <v>16</v>
      </c>
      <c r="C58" s="6"/>
      <c r="D58" s="11" t="s">
        <v>17</v>
      </c>
      <c r="E58" s="6" t="s">
        <v>20</v>
      </c>
      <c r="F58" s="6"/>
      <c r="G58" s="6"/>
      <c r="H58" s="6"/>
      <c r="I58" s="6"/>
      <c r="J58" s="6"/>
      <c r="K58" s="4"/>
      <c r="L58" s="4"/>
      <c r="M58" s="46"/>
      <c r="N58" s="259">
        <f>Fringe_P12</f>
        <v>0.35</v>
      </c>
      <c r="O58" s="26">
        <f>ROUND('Period 11'!O58*(1+CoL_P12),0)*Mult_P12</f>
        <v>0</v>
      </c>
      <c r="P58" s="28"/>
      <c r="Q58" s="28">
        <f t="shared" ref="Q58:Q62" si="113">O58+P58</f>
        <v>0</v>
      </c>
      <c r="R58" s="473">
        <f t="shared" si="111"/>
        <v>0</v>
      </c>
      <c r="S58" s="474"/>
      <c r="T58" s="65">
        <f t="shared" ref="T58:T62" si="114">ROUND(R58*N58,0)</f>
        <v>0</v>
      </c>
      <c r="U58" s="49">
        <f t="shared" si="112"/>
        <v>0</v>
      </c>
    </row>
    <row r="59" spans="1:21" ht="13.2" customHeight="1" thickBot="1">
      <c r="A59" s="20" t="s">
        <v>12</v>
      </c>
      <c r="B59" s="10" t="s">
        <v>16</v>
      </c>
      <c r="C59" s="6"/>
      <c r="D59" s="11" t="s">
        <v>17</v>
      </c>
      <c r="E59" s="6" t="s">
        <v>125</v>
      </c>
      <c r="F59" s="6"/>
      <c r="G59" s="6"/>
      <c r="H59" s="6"/>
      <c r="I59" s="42"/>
      <c r="J59" s="6"/>
      <c r="L59" s="4"/>
      <c r="M59" s="255"/>
      <c r="N59" s="259">
        <f>Fringe_P12</f>
        <v>0.35</v>
      </c>
      <c r="O59" s="26">
        <f>ROUND('Period 11'!O59*(1+CoL_P12),0)*Mult_P12</f>
        <v>0</v>
      </c>
      <c r="P59" s="28"/>
      <c r="Q59" s="28">
        <f t="shared" si="113"/>
        <v>0</v>
      </c>
      <c r="R59" s="473">
        <f t="shared" si="111"/>
        <v>0</v>
      </c>
      <c r="S59" s="474"/>
      <c r="T59" s="65">
        <f t="shared" si="114"/>
        <v>0</v>
      </c>
      <c r="U59" s="49">
        <f t="shared" si="112"/>
        <v>0</v>
      </c>
    </row>
    <row r="60" spans="1:21" ht="13.2" customHeight="1" thickBot="1">
      <c r="A60" s="20" t="s">
        <v>13</v>
      </c>
      <c r="B60" s="10" t="s">
        <v>16</v>
      </c>
      <c r="C60" s="6"/>
      <c r="D60" s="11" t="s">
        <v>17</v>
      </c>
      <c r="E60" s="6" t="s">
        <v>21</v>
      </c>
      <c r="F60" s="6"/>
      <c r="G60" s="6"/>
      <c r="H60" s="69" t="s">
        <v>53</v>
      </c>
      <c r="I60" s="71"/>
      <c r="J60" s="71"/>
      <c r="K60" s="82"/>
      <c r="L60" s="4"/>
      <c r="M60" s="255"/>
      <c r="N60" s="259">
        <f>FringeGrad_P12</f>
        <v>9.5000000000000001E-2</v>
      </c>
      <c r="O60" s="26">
        <f>GRA_Salary_Estimator!N52</f>
        <v>0</v>
      </c>
      <c r="P60" s="28"/>
      <c r="Q60" s="28">
        <f t="shared" si="113"/>
        <v>0</v>
      </c>
      <c r="R60" s="473">
        <f t="shared" si="111"/>
        <v>0</v>
      </c>
      <c r="S60" s="474"/>
      <c r="T60" s="65">
        <f t="shared" si="114"/>
        <v>0</v>
      </c>
      <c r="U60" s="49">
        <f t="shared" si="112"/>
        <v>0</v>
      </c>
    </row>
    <row r="61" spans="1:21" ht="13.2" customHeight="1" thickBot="1">
      <c r="A61" s="20" t="s">
        <v>14</v>
      </c>
      <c r="B61" s="10" t="s">
        <v>16</v>
      </c>
      <c r="C61" s="6"/>
      <c r="D61" s="11" t="s">
        <v>17</v>
      </c>
      <c r="E61" s="6" t="s">
        <v>22</v>
      </c>
      <c r="F61" s="6"/>
      <c r="G61" s="6"/>
      <c r="H61" s="69" t="s">
        <v>53</v>
      </c>
      <c r="I61" s="71"/>
      <c r="J61" s="71"/>
      <c r="K61" s="82"/>
      <c r="L61" s="4"/>
      <c r="M61" s="255"/>
      <c r="N61" s="259">
        <f>FringeUnderGrad_P12</f>
        <v>2E-3</v>
      </c>
      <c r="O61" s="26">
        <f>ROUND('Period 11'!O61*(1+CoL_P12),0)*Mult_P12</f>
        <v>0</v>
      </c>
      <c r="P61" s="28"/>
      <c r="Q61" s="28">
        <f t="shared" si="113"/>
        <v>0</v>
      </c>
      <c r="R61" s="473">
        <f t="shared" si="111"/>
        <v>0</v>
      </c>
      <c r="S61" s="474"/>
      <c r="T61" s="65">
        <f t="shared" si="114"/>
        <v>0</v>
      </c>
      <c r="U61" s="49">
        <f t="shared" si="112"/>
        <v>0</v>
      </c>
    </row>
    <row r="62" spans="1:21" ht="13.2" customHeight="1" thickBot="1">
      <c r="A62" s="20" t="s">
        <v>15</v>
      </c>
      <c r="B62" s="10" t="s">
        <v>16</v>
      </c>
      <c r="C62" s="6"/>
      <c r="D62" s="11" t="s">
        <v>17</v>
      </c>
      <c r="E62" s="6" t="s">
        <v>23</v>
      </c>
      <c r="F62" s="6"/>
      <c r="G62" s="42"/>
      <c r="H62" s="6"/>
      <c r="I62" s="6"/>
      <c r="J62" s="6"/>
      <c r="K62" s="4"/>
      <c r="L62" s="4"/>
      <c r="M62" s="255"/>
      <c r="N62" s="259">
        <f>Fringe_P12</f>
        <v>0.35</v>
      </c>
      <c r="O62" s="26">
        <f>ROUND('Period 11'!O62*(1+CoL_P12),0)*Mult_P12</f>
        <v>0</v>
      </c>
      <c r="P62" s="31"/>
      <c r="Q62" s="31">
        <f t="shared" si="113"/>
        <v>0</v>
      </c>
      <c r="R62" s="490">
        <f t="shared" si="111"/>
        <v>0</v>
      </c>
      <c r="S62" s="491"/>
      <c r="T62" s="104">
        <f t="shared" si="114"/>
        <v>0</v>
      </c>
      <c r="U62" s="105">
        <f t="shared" si="112"/>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2"/>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2"/>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5">O87+P87</f>
        <v>0</v>
      </c>
    </row>
    <row r="88" spans="1:19" ht="13.2" customHeight="1">
      <c r="A88" s="21" t="s">
        <v>35</v>
      </c>
      <c r="B88" s="4"/>
      <c r="C88" s="4"/>
      <c r="D88" s="4"/>
      <c r="E88" s="4"/>
      <c r="F88" s="4"/>
      <c r="G88" s="69" t="s">
        <v>56</v>
      </c>
      <c r="H88" s="71"/>
      <c r="I88" s="71"/>
      <c r="J88" s="71"/>
      <c r="K88" s="72"/>
      <c r="L88" s="88"/>
      <c r="M88" s="71"/>
      <c r="N88" s="72"/>
      <c r="O88" s="139"/>
      <c r="P88" s="28"/>
      <c r="Q88" s="29">
        <f t="shared" si="115"/>
        <v>0</v>
      </c>
    </row>
    <row r="89" spans="1:19" ht="13.2" customHeight="1" thickBot="1">
      <c r="A89" s="21" t="s">
        <v>36</v>
      </c>
      <c r="B89" s="4"/>
      <c r="C89" s="4"/>
      <c r="D89" s="4"/>
      <c r="E89" s="4"/>
      <c r="F89" s="4"/>
      <c r="G89" s="6"/>
      <c r="H89" s="8"/>
      <c r="I89" s="6"/>
      <c r="J89" s="6"/>
      <c r="K89" s="6"/>
      <c r="L89" s="6"/>
      <c r="M89" s="6"/>
      <c r="N89" s="24"/>
      <c r="O89" s="139"/>
      <c r="P89" s="28"/>
      <c r="Q89" s="29">
        <f t="shared" si="115"/>
        <v>0</v>
      </c>
    </row>
    <row r="90" spans="1:19" ht="13.2" customHeight="1" thickBot="1">
      <c r="A90" s="21" t="s">
        <v>101</v>
      </c>
      <c r="B90" s="4"/>
      <c r="C90" s="4"/>
      <c r="D90" s="4"/>
      <c r="E90" s="4"/>
      <c r="F90" s="4"/>
      <c r="G90" s="6"/>
      <c r="H90" s="42"/>
      <c r="I90" s="69"/>
      <c r="J90" s="71"/>
      <c r="K90" s="71"/>
      <c r="L90" s="71"/>
      <c r="M90" s="83" t="s">
        <v>55</v>
      </c>
      <c r="N90" s="206">
        <f>Subcontracts!AM26*Mult_P12</f>
        <v>0</v>
      </c>
      <c r="O90" s="140">
        <f>SUM(Subcontracts!AK26:AL26)*Mult_P12</f>
        <v>0</v>
      </c>
      <c r="P90" s="141"/>
      <c r="Q90" s="55">
        <f t="shared" si="115"/>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ROUND(N93*GradStudent_P12,0)</f>
        <v>0</v>
      </c>
      <c r="P93" s="242"/>
      <c r="Q93" s="240">
        <f t="shared" ref="Q93:Q94" si="116">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6"/>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8"/>
      <c r="O97" s="32"/>
      <c r="P97" s="152"/>
      <c r="Q97" s="157"/>
    </row>
    <row r="98" spans="1:23" ht="13.2" customHeight="1">
      <c r="A98" s="23"/>
      <c r="B98" s="466"/>
      <c r="C98" s="466"/>
      <c r="D98" s="466"/>
      <c r="E98" s="466"/>
      <c r="F98" s="2"/>
      <c r="G98" s="8"/>
      <c r="H98" s="2"/>
      <c r="I98" s="2"/>
      <c r="J98" s="2"/>
      <c r="K98" s="443"/>
      <c r="L98" s="443"/>
      <c r="M98" s="2"/>
      <c r="N98" s="46"/>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7">SUM(P102:P103)</f>
        <v>0</v>
      </c>
      <c r="Q104" s="108">
        <f t="shared" si="117"/>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ROUND((P104-(P93+P79+P71))*IDC_OU_P12,0)</f>
        <v>0</v>
      </c>
      <c r="Q105" s="241">
        <f>P105</f>
        <v>0</v>
      </c>
      <c r="S105" s="471" t="s">
        <v>404</v>
      </c>
      <c r="T105" s="472"/>
      <c r="U105" s="404" t="str">
        <f>IF(NIH="Yes",O104-Subcontracts!AL26,"N/A")</f>
        <v>N/A</v>
      </c>
      <c r="V105" s="397"/>
      <c r="W105" s="12"/>
    </row>
    <row r="106" spans="1:23" ht="13.2" customHeight="1" thickBot="1">
      <c r="A106" s="91"/>
      <c r="B106" s="421">
        <f>IDC_P12</f>
        <v>0.55000000000000004</v>
      </c>
      <c r="C106" s="421"/>
      <c r="D106" s="421"/>
      <c r="E106" s="421"/>
      <c r="F106" s="174"/>
      <c r="J106" s="185"/>
      <c r="K106" s="25"/>
      <c r="L106" s="299" t="s">
        <v>293</v>
      </c>
      <c r="M106" s="424" t="str">
        <f>IF(IDC_Base="MTDC","N/A                 ",O104)</f>
        <v xml:space="preserve">N/A                 </v>
      </c>
      <c r="N106" s="425"/>
      <c r="O106" s="238">
        <f>IF(IDC_Base="MTDC",ROUND(M105*IDC_P12,0),ROUND(M106*IDC_P12,0))</f>
        <v>0</v>
      </c>
      <c r="P106" s="182">
        <f>ROUND(IF(M105*IDC_OU_P12&lt;O106,0,(M105*IDC_OU_P12)-O106),0)</f>
        <v>0</v>
      </c>
      <c r="Q106" s="239">
        <f>O106+P106</f>
        <v>0</v>
      </c>
      <c r="S106" s="447" t="s">
        <v>403</v>
      </c>
      <c r="T106" s="448"/>
      <c r="U106" s="449"/>
      <c r="V106" s="44"/>
      <c r="W106" s="44"/>
    </row>
    <row r="107" spans="1:23" ht="13.2" customHeight="1" thickBot="1">
      <c r="A107" s="92" t="s">
        <v>80</v>
      </c>
      <c r="B107" s="93"/>
      <c r="C107" s="93"/>
      <c r="D107" s="93"/>
      <c r="E107" s="93"/>
      <c r="F107" s="93"/>
      <c r="G107" s="93"/>
      <c r="H107" s="89"/>
      <c r="I107" s="94"/>
      <c r="J107" s="94"/>
      <c r="K107" s="186"/>
      <c r="L107" s="94"/>
      <c r="M107" s="94"/>
      <c r="N107" s="95"/>
      <c r="O107" s="109">
        <f>SUM(O104:O106)</f>
        <v>0</v>
      </c>
      <c r="P107" s="111">
        <f t="shared" ref="P107:Q107" si="118">SUM(P104:P106)</f>
        <v>0</v>
      </c>
      <c r="Q107" s="108">
        <f t="shared" si="118"/>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19">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19"/>
        <v>0</v>
      </c>
    </row>
    <row r="110" spans="1:23" ht="13.8" thickBot="1">
      <c r="A110" s="44"/>
      <c r="J110" s="430" t="s">
        <v>285</v>
      </c>
      <c r="K110" s="430"/>
      <c r="L110" s="430"/>
      <c r="M110" s="430"/>
      <c r="N110" s="430"/>
      <c r="O110" s="282">
        <f>SUM(O107:O109)</f>
        <v>0</v>
      </c>
      <c r="P110" s="283">
        <f t="shared" ref="P110:Q110" si="120">SUM(P107:P109)</f>
        <v>0</v>
      </c>
      <c r="Q110" s="284">
        <f t="shared" si="120"/>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2"/>
      <c r="O114" s="36"/>
      <c r="P114" s="36"/>
      <c r="Q114" s="36"/>
    </row>
    <row r="116" spans="1:17">
      <c r="Q116" s="38"/>
    </row>
    <row r="118" spans="1:17">
      <c r="Q118" s="38"/>
    </row>
  </sheetData>
  <mergeCells count="134">
    <mergeCell ref="A16:F16"/>
    <mergeCell ref="A14:F14"/>
    <mergeCell ref="A1:U1"/>
    <mergeCell ref="A12:F12"/>
    <mergeCell ref="H2:N2"/>
    <mergeCell ref="O2:T3"/>
    <mergeCell ref="A3:G3"/>
    <mergeCell ref="H3:J3"/>
    <mergeCell ref="K3:L3"/>
    <mergeCell ref="M3:N3"/>
    <mergeCell ref="A4:F4"/>
    <mergeCell ref="H4:M4"/>
    <mergeCell ref="A6:F6"/>
    <mergeCell ref="A8:F8"/>
    <mergeCell ref="A10:F10"/>
    <mergeCell ref="R4:S4"/>
    <mergeCell ref="A28:F28"/>
    <mergeCell ref="A30:F30"/>
    <mergeCell ref="A32:F32"/>
    <mergeCell ref="A34:F34"/>
    <mergeCell ref="B69:E69"/>
    <mergeCell ref="A36:F36"/>
    <mergeCell ref="A18:F18"/>
    <mergeCell ref="A20:F20"/>
    <mergeCell ref="A22:F22"/>
    <mergeCell ref="A24:F24"/>
    <mergeCell ref="A26:F26"/>
    <mergeCell ref="K69:L69"/>
    <mergeCell ref="A38:F38"/>
    <mergeCell ref="A40:F40"/>
    <mergeCell ref="A42:F42"/>
    <mergeCell ref="A44:F44"/>
    <mergeCell ref="A46:F46"/>
    <mergeCell ref="A48:F48"/>
    <mergeCell ref="A50:F50"/>
    <mergeCell ref="A52:F52"/>
    <mergeCell ref="A54:F54"/>
    <mergeCell ref="B68:E68"/>
    <mergeCell ref="K68:L68"/>
    <mergeCell ref="A63:N63"/>
    <mergeCell ref="A65:N65"/>
    <mergeCell ref="S105:T105"/>
    <mergeCell ref="S106:U106"/>
    <mergeCell ref="B70:E70"/>
    <mergeCell ref="K70:L70"/>
    <mergeCell ref="K83:L83"/>
    <mergeCell ref="K84:L84"/>
    <mergeCell ref="B83:E83"/>
    <mergeCell ref="B84:E84"/>
    <mergeCell ref="B74:K74"/>
    <mergeCell ref="A75:N75"/>
    <mergeCell ref="K85:L85"/>
    <mergeCell ref="K97:L97"/>
    <mergeCell ref="K98:L98"/>
    <mergeCell ref="B85:E85"/>
    <mergeCell ref="B97:E97"/>
    <mergeCell ref="B98:E98"/>
    <mergeCell ref="B99:E99"/>
    <mergeCell ref="M100:N100"/>
    <mergeCell ref="J101:N101"/>
    <mergeCell ref="G94:N94"/>
    <mergeCell ref="A111:C111"/>
    <mergeCell ref="A112:C112"/>
    <mergeCell ref="D112:L113"/>
    <mergeCell ref="K99:L99"/>
    <mergeCell ref="A108:I108"/>
    <mergeCell ref="J108:L108"/>
    <mergeCell ref="J109:L109"/>
    <mergeCell ref="J110:N110"/>
    <mergeCell ref="M108:N108"/>
    <mergeCell ref="M109:N109"/>
    <mergeCell ref="M106:N106"/>
    <mergeCell ref="M105:N105"/>
    <mergeCell ref="B106:E106"/>
    <mergeCell ref="R10:S10"/>
    <mergeCell ref="R11:S11"/>
    <mergeCell ref="R12:S12"/>
    <mergeCell ref="R13:S13"/>
    <mergeCell ref="R14:S14"/>
    <mergeCell ref="R5:S5"/>
    <mergeCell ref="R6:S6"/>
    <mergeCell ref="R7:S7"/>
    <mergeCell ref="R8:S8"/>
    <mergeCell ref="R9:S9"/>
    <mergeCell ref="R20:S20"/>
    <mergeCell ref="R21:S21"/>
    <mergeCell ref="R22:S22"/>
    <mergeCell ref="R23:S23"/>
    <mergeCell ref="R24:S24"/>
    <mergeCell ref="R15:S15"/>
    <mergeCell ref="R16:S16"/>
    <mergeCell ref="R17:S17"/>
    <mergeCell ref="R18:S18"/>
    <mergeCell ref="R19:S19"/>
    <mergeCell ref="R30:S30"/>
    <mergeCell ref="R31:S31"/>
    <mergeCell ref="R32:S32"/>
    <mergeCell ref="R33:S33"/>
    <mergeCell ref="R34:S34"/>
    <mergeCell ref="R25:S25"/>
    <mergeCell ref="R26:S26"/>
    <mergeCell ref="R27:S27"/>
    <mergeCell ref="R28:S28"/>
    <mergeCell ref="R29:S29"/>
    <mergeCell ref="R40:S40"/>
    <mergeCell ref="R41:S41"/>
    <mergeCell ref="R42:S42"/>
    <mergeCell ref="R43:S43"/>
    <mergeCell ref="R44:S44"/>
    <mergeCell ref="R35:S35"/>
    <mergeCell ref="R36:S36"/>
    <mergeCell ref="R37:S37"/>
    <mergeCell ref="R38:S38"/>
    <mergeCell ref="R39:S39"/>
    <mergeCell ref="R50:S50"/>
    <mergeCell ref="R51:S51"/>
    <mergeCell ref="R52:S52"/>
    <mergeCell ref="R53:S53"/>
    <mergeCell ref="R54:S54"/>
    <mergeCell ref="R45:S45"/>
    <mergeCell ref="R46:S46"/>
    <mergeCell ref="R47:S47"/>
    <mergeCell ref="R48:S48"/>
    <mergeCell ref="R49:S49"/>
    <mergeCell ref="R60:S60"/>
    <mergeCell ref="R61:S61"/>
    <mergeCell ref="R62:S62"/>
    <mergeCell ref="R63:S63"/>
    <mergeCell ref="S104:U104"/>
    <mergeCell ref="R55:S55"/>
    <mergeCell ref="R56:S56"/>
    <mergeCell ref="R57:S57"/>
    <mergeCell ref="R58:S58"/>
    <mergeCell ref="R59:S59"/>
  </mergeCells>
  <conditionalFormatting sqref="N5 N7 N9 N11 N13 N15 N17 N19 N21 N23 N25 N27 N29 N31 N33 N35 N37 N39 N41 N43 N45 N47 N49 N51 N53">
    <cfRule type="expression" dxfId="9" priority="2" stopIfTrue="1">
      <formula>IF(NIH="Yes",OR(AND(G5=9,N5&gt;NIHcap09mo),AND(G5=12,N5&gt;NIHcap12mo)))</formula>
    </cfRule>
  </conditionalFormatting>
  <dataValidations count="7">
    <dataValidation type="custom" allowBlank="1" showInputMessage="1" showErrorMessage="1" promptTitle="Formula Protection" prompt="Enter subcontract information on Subcontracts tab." sqref="O90" xr:uid="{254072CE-9791-5E43-9D24-F3C98948D8A1}">
      <formula1>"""StopsOverwritingOfFormulas"""</formula1>
    </dataValidation>
    <dataValidation type="custom" allowBlank="1" showInputMessage="1" showErrorMessage="1" promptTitle="Formula Protection" prompt="Tuition calculated based on # of GRA months entered to the left." sqref="O93" xr:uid="{DE2B282F-141F-5244-A628-15F6F4031878}">
      <formula1>"""StopsOverwritingOfFormulas"""</formula1>
    </dataValidation>
    <dataValidation type="custom" allowBlank="1" showInputMessage="1" showErrorMessage="1" promptTitle="DO NOT enter data in this cell" prompt="Third party cost share data should be entered at the bottom of this spreadsheet." sqref="P90" xr:uid="{B1A9F8B9-057A-E744-BE6F-7BE9D65A8B5B}">
      <formula1>"""StopsOverwritingOfFormulas"""</formula1>
    </dataValidation>
    <dataValidation type="custom" allowBlank="1" showInputMessage="1" showErrorMessage="1" promptTitle="Formula Protection" prompt="Expenses calculated using data  entered on Subcontracts tab." sqref="N90" xr:uid="{B7094B16-FCDA-A947-9E3B-BC157CF795D5}">
      <formula1>"""StopsOverwritingOfFormulas"""</formula1>
    </dataValidation>
    <dataValidation type="custom" allowBlank="1" showInputMessage="1" showErrorMessage="1" promptTitle="Formula Protection" prompt="Expenses should be entered using lines to the left." sqref="O71 O74 O79 O86 O100" xr:uid="{36DF352F-B222-2347-953B-2C62EF666C48}">
      <formula1>"""StopsOverwritingOfFormulas"""</formula1>
    </dataValidation>
    <dataValidation type="whole" allowBlank="1" showInputMessage="1" showErrorMessage="1" promptTitle="Tuition Remission" prompt="Tuition Remission cannot be charged for partial months, round up to the next whole number" sqref="N93" xr:uid="{413CC2FE-4104-E042-88C1-F3D7102171CC}">
      <formula1>0</formula1>
      <formula2>500</formula2>
    </dataValidation>
    <dataValidation type="custom" allowBlank="1" showInputMessage="1" showErrorMessage="1" promptTitle="DO NOT enter data in this cell" prompt="Enter the Start &amp; End dates on the Info tab to active this sheet on the Cumulative tab." sqref="H3:J3 M3:N3" xr:uid="{1A5A732D-3407-0644-A2C3-1EEFF5A38FFA}">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0ED0E5FB-CEAA-4FE2-BFE9-974127727878}">
            <xm:f>OR(GRA_Salary_Estimator!$N$52=0,$O$60&lt;GRA_Salary_Estimator!$N$52)</xm:f>
            <x14:dxf>
              <font>
                <b/>
                <i val="0"/>
                <strike val="0"/>
                <color rgb="FFFF0000"/>
              </font>
              <fill>
                <patternFill patternType="none">
                  <bgColor auto="1"/>
                </patternFill>
              </fill>
            </x14:dxf>
          </x14:cfRule>
          <xm:sqref>O60</xm:sqref>
        </x14:conditionalFormatting>
      </x14:conditionalFormatting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81115-DC6D-5E40-967A-BD5611C51559}">
  <sheetPr>
    <pageSetUpPr fitToPage="1"/>
  </sheetPr>
  <dimension ref="A1:W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210"/>
      <c r="B2" s="210"/>
      <c r="C2" s="210"/>
      <c r="D2" s="210"/>
      <c r="E2" s="210"/>
      <c r="F2" s="210"/>
      <c r="G2" s="210"/>
      <c r="H2" s="409" t="s">
        <v>273</v>
      </c>
      <c r="I2" s="409"/>
      <c r="J2" s="409"/>
      <c r="K2" s="409"/>
      <c r="L2" s="409"/>
      <c r="M2" s="409"/>
      <c r="N2" s="409"/>
      <c r="O2" s="494"/>
      <c r="P2" s="494"/>
      <c r="Q2" s="494"/>
      <c r="R2" s="494"/>
      <c r="S2" s="494"/>
      <c r="T2" s="494"/>
    </row>
    <row r="3" spans="1:21" ht="13.8" thickBot="1">
      <c r="A3" s="497"/>
      <c r="B3" s="497"/>
      <c r="C3" s="497"/>
      <c r="D3" s="497"/>
      <c r="E3" s="497"/>
      <c r="F3" s="497"/>
      <c r="G3" s="498"/>
      <c r="H3" s="415" t="str">
        <f>IF(Begin_P13&lt;&gt;"",Begin_P13,"")</f>
        <v/>
      </c>
      <c r="I3" s="416"/>
      <c r="J3" s="417"/>
      <c r="K3" s="418" t="s">
        <v>41</v>
      </c>
      <c r="L3" s="418"/>
      <c r="M3" s="415">
        <f>End_P13</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253" t="s">
        <v>40</v>
      </c>
      <c r="U4" s="254" t="s">
        <v>83</v>
      </c>
    </row>
    <row r="5" spans="1:21" ht="13.2" customHeight="1">
      <c r="A5" s="18" t="s">
        <v>4</v>
      </c>
      <c r="B5" s="2" t="s">
        <v>5</v>
      </c>
      <c r="C5" s="2"/>
      <c r="D5" s="2"/>
      <c r="E5" s="2"/>
      <c r="F5" s="2"/>
      <c r="G5" s="84">
        <f>'Period 1'!G5</f>
        <v>9</v>
      </c>
      <c r="H5" s="27"/>
      <c r="I5" s="5" t="s">
        <v>6</v>
      </c>
      <c r="J5" s="5" t="s">
        <v>7</v>
      </c>
      <c r="K5" s="5"/>
      <c r="L5" s="6" t="s">
        <v>8</v>
      </c>
      <c r="M5" s="6"/>
      <c r="N5" s="28">
        <f>ROUND('Period 12'!N5*(1+CoL_P13),0)*Mult_P13</f>
        <v>0</v>
      </c>
      <c r="O5" s="28">
        <f>ROUND((((N5/G5)*H5*K5)),0)</f>
        <v>0</v>
      </c>
      <c r="P5" s="28"/>
      <c r="Q5" s="28">
        <f t="shared" ref="Q5:Q5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12'!N7*(1+CoL_P13),0)*Mult_P13</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12'!N9*(1+CoL_P13),0)*Mult_P13</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12'!N11*(1+CoL_P13),0)*Mult_P13</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12'!N13*(1+CoL_P13),0)*Mult_P13</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12'!N15*(1+CoL_P13),0)*Mult_P13</f>
        <v>0</v>
      </c>
      <c r="O15" s="97">
        <f t="shared" ref="O15" si="5">ROUND((((N15/G15)*H15*K15)),0)</f>
        <v>0</v>
      </c>
      <c r="P15" s="28"/>
      <c r="Q15" s="190">
        <f t="shared" si="0"/>
        <v>0</v>
      </c>
      <c r="R15" s="473">
        <f t="shared" ref="R15" si="6">O15+O16</f>
        <v>0</v>
      </c>
      <c r="S15" s="474"/>
      <c r="T15" s="65">
        <f t="shared" ref="T15" si="7">ROUND(R15*$L$55,0)</f>
        <v>0</v>
      </c>
      <c r="U15" s="49">
        <f t="shared" ref="U15" si="8">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9">N15</f>
        <v>0</v>
      </c>
      <c r="O16" s="97">
        <f t="shared" ref="O16" si="10">ROUND((((N16/G15)*H16*K16)),0)</f>
        <v>0</v>
      </c>
      <c r="P16" s="30"/>
      <c r="Q16" s="190">
        <f t="shared" si="0"/>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12'!N17*(1+CoL_P13),0)*Mult_P13</f>
        <v>0</v>
      </c>
      <c r="O17" s="97">
        <f t="shared" ref="O17" si="11">ROUND((((N17/G17)*H17*K17)),0)</f>
        <v>0</v>
      </c>
      <c r="P17" s="28"/>
      <c r="Q17" s="190">
        <f t="shared" si="0"/>
        <v>0</v>
      </c>
      <c r="R17" s="473">
        <f t="shared" ref="R17" si="12">O17+O18</f>
        <v>0</v>
      </c>
      <c r="S17" s="474"/>
      <c r="T17" s="65">
        <f t="shared" ref="T17" si="13">ROUND(R17*$L$55,0)</f>
        <v>0</v>
      </c>
      <c r="U17" s="49">
        <f t="shared" ref="U17" si="14">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5">N17</f>
        <v>0</v>
      </c>
      <c r="O18" s="97">
        <f t="shared" ref="O18" si="16">ROUND((((N18/G17)*H18*K18)),0)</f>
        <v>0</v>
      </c>
      <c r="P18" s="30"/>
      <c r="Q18" s="190">
        <f t="shared" si="0"/>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12'!N19*(1+CoL_P13),0)*Mult_P13</f>
        <v>0</v>
      </c>
      <c r="O19" s="97">
        <f t="shared" ref="O19" si="17">ROUND((((N19/G19)*H19*K19)),0)</f>
        <v>0</v>
      </c>
      <c r="P19" s="28"/>
      <c r="Q19" s="190">
        <f t="shared" si="0"/>
        <v>0</v>
      </c>
      <c r="R19" s="473">
        <f t="shared" ref="R19" si="18">O19+O20</f>
        <v>0</v>
      </c>
      <c r="S19" s="474"/>
      <c r="T19" s="65">
        <f t="shared" ref="T19" si="19">ROUND(R19*$L$55,0)</f>
        <v>0</v>
      </c>
      <c r="U19" s="49">
        <f t="shared" ref="U19" si="20">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1">N19</f>
        <v>0</v>
      </c>
      <c r="O20" s="97">
        <f t="shared" ref="O20" si="22">ROUND((((N20/G19)*H20*K20)),0)</f>
        <v>0</v>
      </c>
      <c r="P20" s="30"/>
      <c r="Q20" s="190">
        <f t="shared" si="0"/>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12'!N21*(1+CoL_P13),0)*Mult_P13</f>
        <v>0</v>
      </c>
      <c r="O21" s="97">
        <f t="shared" ref="O21" si="23">ROUND((((N21/G21)*H21*K21)),0)</f>
        <v>0</v>
      </c>
      <c r="P21" s="28"/>
      <c r="Q21" s="190">
        <f t="shared" si="0"/>
        <v>0</v>
      </c>
      <c r="R21" s="473">
        <f t="shared" ref="R21" si="24">O21+O22</f>
        <v>0</v>
      </c>
      <c r="S21" s="474"/>
      <c r="T21" s="65">
        <f t="shared" ref="T21" si="25">ROUND(R21*$L$55,0)</f>
        <v>0</v>
      </c>
      <c r="U21" s="49">
        <f t="shared" ref="U21" si="26">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7">N21</f>
        <v>0</v>
      </c>
      <c r="O22" s="97">
        <f t="shared" ref="O22" si="28">ROUND((((N22/G21)*H22*K22)),0)</f>
        <v>0</v>
      </c>
      <c r="P22" s="30"/>
      <c r="Q22" s="190">
        <f t="shared" si="0"/>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12'!N23*(1+CoL_P13),0)*Mult_P13</f>
        <v>0</v>
      </c>
      <c r="O23" s="97">
        <f t="shared" ref="O23" si="29">ROUND((((N23/G23)*H23*K23)),0)</f>
        <v>0</v>
      </c>
      <c r="P23" s="28"/>
      <c r="Q23" s="190">
        <f t="shared" si="0"/>
        <v>0</v>
      </c>
      <c r="R23" s="473">
        <f t="shared" ref="R23" si="30">O23+O24</f>
        <v>0</v>
      </c>
      <c r="S23" s="474"/>
      <c r="T23" s="65">
        <f t="shared" ref="T23" si="31">ROUND(R23*$L$55,0)</f>
        <v>0</v>
      </c>
      <c r="U23" s="49">
        <f t="shared" ref="U23" si="32">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3">N23</f>
        <v>0</v>
      </c>
      <c r="O24" s="97">
        <f t="shared" ref="O24" si="34">ROUND((((N24/G23)*H24*K24)),0)</f>
        <v>0</v>
      </c>
      <c r="P24" s="30"/>
      <c r="Q24" s="190">
        <f t="shared" si="0"/>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12'!N25*(1+CoL_P13),0)*Mult_P13</f>
        <v>0</v>
      </c>
      <c r="O25" s="97">
        <f t="shared" ref="O25" si="35">ROUND((((N25/G25)*H25*K25)),0)</f>
        <v>0</v>
      </c>
      <c r="P25" s="28"/>
      <c r="Q25" s="190">
        <f t="shared" si="0"/>
        <v>0</v>
      </c>
      <c r="R25" s="473">
        <f t="shared" ref="R25" si="36">O25+O26</f>
        <v>0</v>
      </c>
      <c r="S25" s="474"/>
      <c r="T25" s="65">
        <f>ROUND(R25*$L$55,0)</f>
        <v>0</v>
      </c>
      <c r="U25" s="49">
        <f t="shared" ref="U25" si="37">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8">N25</f>
        <v>0</v>
      </c>
      <c r="O26" s="28">
        <f t="shared" ref="O26" si="39">ROUND((((N26/G25)*H26*K26)),0)</f>
        <v>0</v>
      </c>
      <c r="P26" s="30"/>
      <c r="Q26" s="28">
        <f t="shared" si="0"/>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12'!N27*(1+CoL_P13),0)*Mult_P13</f>
        <v>0</v>
      </c>
      <c r="O27" s="28">
        <f t="shared" ref="O27" si="40">ROUND((((N27/G27)*H27*K27)),0)</f>
        <v>0</v>
      </c>
      <c r="P27" s="28"/>
      <c r="Q27" s="28">
        <f t="shared" si="0"/>
        <v>0</v>
      </c>
      <c r="R27" s="473">
        <f t="shared" ref="R27" si="41">O27+O28</f>
        <v>0</v>
      </c>
      <c r="S27" s="474"/>
      <c r="T27" s="65">
        <f>ROUND(R27*$L$55,0)</f>
        <v>0</v>
      </c>
      <c r="U27" s="49">
        <f t="shared" ref="U27" si="42">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3">N27</f>
        <v>0</v>
      </c>
      <c r="O28" s="28">
        <f t="shared" ref="O28" si="44">ROUND((((N28/G27)*H28*K28)),0)</f>
        <v>0</v>
      </c>
      <c r="P28" s="30"/>
      <c r="Q28" s="28">
        <f t="shared" si="0"/>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12'!N29*(1+CoL_P13),0)*Mult_P13</f>
        <v>0</v>
      </c>
      <c r="O29" s="28">
        <f t="shared" ref="O29" si="45">ROUND((((N29/G29)*H29*K29)),0)</f>
        <v>0</v>
      </c>
      <c r="P29" s="28"/>
      <c r="Q29" s="28">
        <f t="shared" si="0"/>
        <v>0</v>
      </c>
      <c r="R29" s="473">
        <f t="shared" ref="R29" si="46">O29+O30</f>
        <v>0</v>
      </c>
      <c r="S29" s="474"/>
      <c r="T29" s="65">
        <f>ROUND(R29*$L$55,0)</f>
        <v>0</v>
      </c>
      <c r="U29" s="49">
        <f t="shared" ref="U29" si="47">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8">N29</f>
        <v>0</v>
      </c>
      <c r="O30" s="28">
        <f t="shared" ref="O30" si="49">ROUND((((N30/G29)*H30*K30)),0)</f>
        <v>0</v>
      </c>
      <c r="P30" s="30"/>
      <c r="Q30" s="28">
        <f t="shared" si="0"/>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12'!N31*(1+CoL_P13),0)*Mult_P13</f>
        <v>0</v>
      </c>
      <c r="O31" s="28">
        <f t="shared" ref="O31" si="50">ROUND((((N31/G31)*H31*K31)),0)</f>
        <v>0</v>
      </c>
      <c r="P31" s="28"/>
      <c r="Q31" s="28">
        <f t="shared" si="0"/>
        <v>0</v>
      </c>
      <c r="R31" s="473">
        <f>O31+O32</f>
        <v>0</v>
      </c>
      <c r="S31" s="474"/>
      <c r="T31" s="65">
        <f>ROUND(R31*$L$55,0)</f>
        <v>0</v>
      </c>
      <c r="U31" s="49">
        <f t="shared" ref="U31" si="51">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2">N31</f>
        <v>0</v>
      </c>
      <c r="O32" s="28">
        <f t="shared" ref="O32" si="53">ROUND((((N32/G31)*H32*K32)),0)</f>
        <v>0</v>
      </c>
      <c r="P32" s="30"/>
      <c r="Q32" s="28">
        <f t="shared" si="0"/>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12'!N33*(1+CoL_P13),0)*Mult_P13</f>
        <v>0</v>
      </c>
      <c r="O33" s="28">
        <f t="shared" ref="O33" si="54">ROUND((((N33/G33)*H33*K33)),0)</f>
        <v>0</v>
      </c>
      <c r="P33" s="28"/>
      <c r="Q33" s="28">
        <f t="shared" si="0"/>
        <v>0</v>
      </c>
      <c r="R33" s="473">
        <f t="shared" ref="R33" si="55">O33+O34</f>
        <v>0</v>
      </c>
      <c r="S33" s="474"/>
      <c r="T33" s="65">
        <f>ROUND(R33*$L$55,0)</f>
        <v>0</v>
      </c>
      <c r="U33" s="49">
        <f t="shared" ref="U33" si="56">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7">N33</f>
        <v>0</v>
      </c>
      <c r="O34" s="28">
        <f t="shared" ref="O34" si="58">ROUND((((N34/G33)*H34*K34)),0)</f>
        <v>0</v>
      </c>
      <c r="P34" s="30"/>
      <c r="Q34" s="28">
        <f t="shared" si="0"/>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12'!N35*(1+CoL_P13),0)*Mult_P13</f>
        <v>0</v>
      </c>
      <c r="O35" s="28">
        <f t="shared" ref="O35" si="59">ROUND((((N35/G35)*H35*K35)),0)</f>
        <v>0</v>
      </c>
      <c r="P35" s="28"/>
      <c r="Q35" s="28">
        <f t="shared" si="0"/>
        <v>0</v>
      </c>
      <c r="R35" s="473">
        <f t="shared" ref="R35" si="60">O35+O36</f>
        <v>0</v>
      </c>
      <c r="S35" s="474"/>
      <c r="T35" s="65">
        <f>ROUND(R35*$L$55,0)</f>
        <v>0</v>
      </c>
      <c r="U35" s="49">
        <f t="shared" ref="U35" si="61">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2">N35</f>
        <v>0</v>
      </c>
      <c r="O36" s="28">
        <f t="shared" ref="O36" si="63">ROUND((((N36/G35)*H36*K36)),0)</f>
        <v>0</v>
      </c>
      <c r="P36" s="30"/>
      <c r="Q36" s="28">
        <f t="shared" si="0"/>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12'!N37*(1+CoL_P13),0)*Mult_P13</f>
        <v>0</v>
      </c>
      <c r="O37" s="28">
        <f t="shared" ref="O37" si="64">ROUND((((N37/G37)*H37*K37)),0)</f>
        <v>0</v>
      </c>
      <c r="P37" s="28"/>
      <c r="Q37" s="28">
        <f t="shared" si="0"/>
        <v>0</v>
      </c>
      <c r="R37" s="473">
        <f t="shared" ref="R37" si="65">O37+O38</f>
        <v>0</v>
      </c>
      <c r="S37" s="474"/>
      <c r="T37" s="65">
        <f>ROUND(R37*$L$55,0)</f>
        <v>0</v>
      </c>
      <c r="U37" s="49">
        <f t="shared" ref="U37" si="66">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7">N37</f>
        <v>0</v>
      </c>
      <c r="O38" s="28">
        <f t="shared" ref="O38" si="68">ROUND((((N38/G37)*H38*K38)),0)</f>
        <v>0</v>
      </c>
      <c r="P38" s="30"/>
      <c r="Q38" s="28">
        <f t="shared" si="0"/>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12'!N39*(1+CoL_P13),0)*Mult_P13</f>
        <v>0</v>
      </c>
      <c r="O39" s="28">
        <f t="shared" ref="O39" si="69">ROUND((((N39/G39)*H39*K39)),0)</f>
        <v>0</v>
      </c>
      <c r="P39" s="28"/>
      <c r="Q39" s="28">
        <f t="shared" si="0"/>
        <v>0</v>
      </c>
      <c r="R39" s="473">
        <f t="shared" ref="R39" si="70">O39+O40</f>
        <v>0</v>
      </c>
      <c r="S39" s="474"/>
      <c r="T39" s="65">
        <f>ROUND(R39*$L$55,0)</f>
        <v>0</v>
      </c>
      <c r="U39" s="49">
        <f t="shared" ref="U39" si="71">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2">N39</f>
        <v>0</v>
      </c>
      <c r="O40" s="28">
        <f t="shared" ref="O40" si="73">ROUND((((N40/G39)*H40*K40)),0)</f>
        <v>0</v>
      </c>
      <c r="P40" s="30"/>
      <c r="Q40" s="28">
        <f t="shared" si="0"/>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12'!N41*(1+CoL_P13),0)*Mult_P13</f>
        <v>0</v>
      </c>
      <c r="O41" s="28">
        <f t="shared" ref="O41" si="74">ROUND((((N41/G41)*H41*K41)),0)</f>
        <v>0</v>
      </c>
      <c r="P41" s="28"/>
      <c r="Q41" s="28">
        <f t="shared" si="0"/>
        <v>0</v>
      </c>
      <c r="R41" s="473">
        <f t="shared" ref="R41" si="75">O41+O42</f>
        <v>0</v>
      </c>
      <c r="S41" s="474"/>
      <c r="T41" s="65">
        <f>ROUND(R41*$L$55,0)</f>
        <v>0</v>
      </c>
      <c r="U41" s="49">
        <f t="shared" ref="U41" si="76">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7">N41</f>
        <v>0</v>
      </c>
      <c r="O42" s="28">
        <f t="shared" ref="O42" si="78">ROUND((((N42/G41)*H42*K42)),0)</f>
        <v>0</v>
      </c>
      <c r="P42" s="30"/>
      <c r="Q42" s="28">
        <f t="shared" si="0"/>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12'!N43*(1+CoL_P13),0)*Mult_P13</f>
        <v>0</v>
      </c>
      <c r="O43" s="28">
        <f t="shared" ref="O43" si="79">ROUND((((N43/G43)*H43*K43)),0)</f>
        <v>0</v>
      </c>
      <c r="P43" s="28"/>
      <c r="Q43" s="28">
        <f t="shared" si="0"/>
        <v>0</v>
      </c>
      <c r="R43" s="473">
        <f t="shared" ref="R43" si="80">O43+O44</f>
        <v>0</v>
      </c>
      <c r="S43" s="474"/>
      <c r="T43" s="65">
        <f>ROUND(R43*$L$55,0)</f>
        <v>0</v>
      </c>
      <c r="U43" s="49">
        <f t="shared" ref="U43" si="81">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2">N43</f>
        <v>0</v>
      </c>
      <c r="O44" s="28">
        <f t="shared" ref="O44" si="83">ROUND((((N44/G43)*H44*K44)),0)</f>
        <v>0</v>
      </c>
      <c r="P44" s="30"/>
      <c r="Q44" s="28">
        <f t="shared" si="0"/>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12'!N45*(1+CoL_P13),0)*Mult_P13</f>
        <v>0</v>
      </c>
      <c r="O45" s="28">
        <f t="shared" ref="O45" si="84">ROUND((((N45/G45)*H45*K45)),0)</f>
        <v>0</v>
      </c>
      <c r="P45" s="28"/>
      <c r="Q45" s="28">
        <f t="shared" si="0"/>
        <v>0</v>
      </c>
      <c r="R45" s="473">
        <f t="shared" ref="R45" si="85">O45+O46</f>
        <v>0</v>
      </c>
      <c r="S45" s="474"/>
      <c r="T45" s="65">
        <f>ROUND(R45*$L$55,0)</f>
        <v>0</v>
      </c>
      <c r="U45" s="49">
        <f t="shared" ref="U45" si="86">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7">N45</f>
        <v>0</v>
      </c>
      <c r="O46" s="28">
        <f t="shared" ref="O46" si="88">ROUND((((N46/G45)*H46*K46)),0)</f>
        <v>0</v>
      </c>
      <c r="P46" s="30"/>
      <c r="Q46" s="28">
        <f t="shared" si="0"/>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12'!N47*(1+CoL_P13),0)*Mult_P13</f>
        <v>0</v>
      </c>
      <c r="O47" s="28">
        <f t="shared" ref="O47" si="89">ROUND((((N47/G47)*H47*K47)),0)</f>
        <v>0</v>
      </c>
      <c r="P47" s="28"/>
      <c r="Q47" s="28">
        <f t="shared" si="0"/>
        <v>0</v>
      </c>
      <c r="R47" s="473">
        <f t="shared" ref="R47" si="90">O47+O48</f>
        <v>0</v>
      </c>
      <c r="S47" s="474"/>
      <c r="T47" s="65">
        <f>ROUND(R47*$L$55,0)</f>
        <v>0</v>
      </c>
      <c r="U47" s="49">
        <f t="shared" ref="U47" si="91">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2">N47</f>
        <v>0</v>
      </c>
      <c r="O48" s="28">
        <f t="shared" ref="O48" si="93">ROUND((((N48/G47)*H48*K48)),0)</f>
        <v>0</v>
      </c>
      <c r="P48" s="30"/>
      <c r="Q48" s="28">
        <f t="shared" si="0"/>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12'!N49*(1+CoL_P13),0)*Mult_P13</f>
        <v>0</v>
      </c>
      <c r="O49" s="28">
        <f t="shared" ref="O49" si="94">ROUND((((N49/G49)*H49*K49)),0)</f>
        <v>0</v>
      </c>
      <c r="P49" s="28"/>
      <c r="Q49" s="28">
        <f t="shared" si="0"/>
        <v>0</v>
      </c>
      <c r="R49" s="473">
        <f t="shared" ref="R49" si="95">O49+O50</f>
        <v>0</v>
      </c>
      <c r="S49" s="474"/>
      <c r="T49" s="65">
        <f>ROUND(R49*$L$55,0)</f>
        <v>0</v>
      </c>
      <c r="U49" s="49">
        <f t="shared" ref="U49" si="96">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7">N49</f>
        <v>0</v>
      </c>
      <c r="O50" s="28">
        <f t="shared" ref="O50" si="98">ROUND((((N50/G49)*H50*K50)),0)</f>
        <v>0</v>
      </c>
      <c r="P50" s="30"/>
      <c r="Q50" s="28">
        <f t="shared" si="0"/>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12'!N51*(1+CoL_P13),0)*Mult_P13</f>
        <v>0</v>
      </c>
      <c r="O51" s="28">
        <f t="shared" ref="O51" si="99">ROUND((((N51/G51)*H51*K51)),0)</f>
        <v>0</v>
      </c>
      <c r="P51" s="28"/>
      <c r="Q51" s="28">
        <f t="shared" si="0"/>
        <v>0</v>
      </c>
      <c r="R51" s="473">
        <f t="shared" ref="R51" si="100">O51+O52</f>
        <v>0</v>
      </c>
      <c r="S51" s="474"/>
      <c r="T51" s="65">
        <f>ROUND(R51*$L$55,0)</f>
        <v>0</v>
      </c>
      <c r="U51" s="49">
        <f t="shared" ref="U51" si="101">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2">N51</f>
        <v>0</v>
      </c>
      <c r="O52" s="28">
        <f t="shared" ref="O52" si="103">ROUND((((N52/G51)*H52*K52)),0)</f>
        <v>0</v>
      </c>
      <c r="P52" s="30"/>
      <c r="Q52" s="28">
        <f t="shared" si="0"/>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12'!N53*(1+CoL_P13),0)*Mult_P13</f>
        <v>0</v>
      </c>
      <c r="O53" s="28">
        <f t="shared" ref="O53" si="104">ROUND((((N53/G53)*H53*K53)),0)</f>
        <v>0</v>
      </c>
      <c r="P53" s="28"/>
      <c r="Q53" s="28">
        <f t="shared" si="0"/>
        <v>0</v>
      </c>
      <c r="R53" s="473">
        <f t="shared" ref="R53" si="105">O53+O54</f>
        <v>0</v>
      </c>
      <c r="S53" s="474"/>
      <c r="T53" s="65">
        <f>ROUND(R53*$L$55,0)</f>
        <v>0</v>
      </c>
      <c r="U53" s="49">
        <f t="shared" ref="U53" si="106">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7">N53</f>
        <v>0</v>
      </c>
      <c r="O54" s="28">
        <f t="shared" ref="O54" si="108">ROUND((((N54/G53)*H54*K54)),0)</f>
        <v>0</v>
      </c>
      <c r="P54" s="30"/>
      <c r="Q54" s="28">
        <f t="shared" si="0"/>
        <v>0</v>
      </c>
      <c r="R54" s="475"/>
      <c r="S54" s="476"/>
      <c r="T54" s="66"/>
      <c r="U54" s="90"/>
    </row>
    <row r="55" spans="1:21">
      <c r="A55" s="20" t="s">
        <v>118</v>
      </c>
      <c r="B55" s="10"/>
      <c r="C55" s="6"/>
      <c r="D55" s="11"/>
      <c r="E55" s="6"/>
      <c r="F55" s="6"/>
      <c r="G55" s="6"/>
      <c r="H55" s="6"/>
      <c r="I55" s="47" t="s">
        <v>45</v>
      </c>
      <c r="J55" s="47"/>
      <c r="K55" s="47"/>
      <c r="L55" s="125">
        <f>Fringe_P13</f>
        <v>0.35</v>
      </c>
      <c r="M55" s="205"/>
      <c r="N55" s="257" t="s">
        <v>3</v>
      </c>
      <c r="O55" s="176">
        <f t="shared" ref="O55:U55" si="109">SUM(O5:O54)</f>
        <v>0</v>
      </c>
      <c r="P55" s="176">
        <f t="shared" si="109"/>
        <v>0</v>
      </c>
      <c r="Q55" s="178">
        <f t="shared" si="109"/>
        <v>0</v>
      </c>
      <c r="R55" s="479">
        <f t="shared" ref="R55" si="110">SUM(R5:R54)</f>
        <v>0</v>
      </c>
      <c r="S55" s="480"/>
      <c r="T55" s="100">
        <f t="shared" si="109"/>
        <v>0</v>
      </c>
      <c r="U55" s="179">
        <f t="shared" si="109"/>
        <v>0</v>
      </c>
    </row>
    <row r="56" spans="1:21" ht="13.2" customHeight="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FringePD_P13</f>
        <v>0.19</v>
      </c>
      <c r="O57" s="26">
        <f>ROUND('Period 12'!O57*(1+CoL_P13),0)*Mult_P13</f>
        <v>0</v>
      </c>
      <c r="P57" s="28"/>
      <c r="Q57" s="28">
        <f>O57+P57</f>
        <v>0</v>
      </c>
      <c r="R57" s="473">
        <f t="shared" ref="R57:R62" si="111">O57</f>
        <v>0</v>
      </c>
      <c r="S57" s="474"/>
      <c r="T57" s="65">
        <f>ROUND(R57*N57,0)</f>
        <v>0</v>
      </c>
      <c r="U57" s="49">
        <f t="shared" ref="U57:U63" si="112">R57+T57</f>
        <v>0</v>
      </c>
    </row>
    <row r="58" spans="1:21" ht="13.2" customHeight="1">
      <c r="A58" s="20" t="s">
        <v>10</v>
      </c>
      <c r="B58" s="10" t="s">
        <v>16</v>
      </c>
      <c r="C58" s="6"/>
      <c r="D58" s="11" t="s">
        <v>17</v>
      </c>
      <c r="E58" s="6" t="s">
        <v>20</v>
      </c>
      <c r="F58" s="6"/>
      <c r="G58" s="6"/>
      <c r="H58" s="6"/>
      <c r="I58" s="6"/>
      <c r="J58" s="6"/>
      <c r="K58" s="4"/>
      <c r="L58" s="4"/>
      <c r="M58" s="46"/>
      <c r="N58" s="259">
        <f>Fringe_P13</f>
        <v>0.35</v>
      </c>
      <c r="O58" s="26">
        <f>ROUND('Period 12'!O58*(1+CoL_P13),0)*Mult_P13</f>
        <v>0</v>
      </c>
      <c r="P58" s="28"/>
      <c r="Q58" s="28">
        <f t="shared" ref="Q58:Q62" si="113">O58+P58</f>
        <v>0</v>
      </c>
      <c r="R58" s="473">
        <f t="shared" si="111"/>
        <v>0</v>
      </c>
      <c r="S58" s="474"/>
      <c r="T58" s="65">
        <f t="shared" ref="T58:T62" si="114">ROUND(R58*N58,0)</f>
        <v>0</v>
      </c>
      <c r="U58" s="49">
        <f t="shared" si="112"/>
        <v>0</v>
      </c>
    </row>
    <row r="59" spans="1:21" ht="13.2" customHeight="1" thickBot="1">
      <c r="A59" s="20" t="s">
        <v>12</v>
      </c>
      <c r="B59" s="10" t="s">
        <v>16</v>
      </c>
      <c r="C59" s="6"/>
      <c r="D59" s="11" t="s">
        <v>17</v>
      </c>
      <c r="E59" s="6" t="s">
        <v>125</v>
      </c>
      <c r="F59" s="6"/>
      <c r="G59" s="6"/>
      <c r="H59" s="6"/>
      <c r="I59" s="42"/>
      <c r="J59" s="6"/>
      <c r="L59" s="4"/>
      <c r="M59" s="255"/>
      <c r="N59" s="259">
        <f>Fringe_P13</f>
        <v>0.35</v>
      </c>
      <c r="O59" s="26">
        <f>ROUND('Period 12'!O59*(1+CoL_P13),0)*Mult_P13</f>
        <v>0</v>
      </c>
      <c r="P59" s="28"/>
      <c r="Q59" s="28">
        <f t="shared" si="113"/>
        <v>0</v>
      </c>
      <c r="R59" s="473">
        <f t="shared" si="111"/>
        <v>0</v>
      </c>
      <c r="S59" s="474"/>
      <c r="T59" s="65">
        <f t="shared" si="114"/>
        <v>0</v>
      </c>
      <c r="U59" s="49">
        <f t="shared" si="112"/>
        <v>0</v>
      </c>
    </row>
    <row r="60" spans="1:21" ht="13.2" customHeight="1" thickBot="1">
      <c r="A60" s="20" t="s">
        <v>13</v>
      </c>
      <c r="B60" s="10" t="s">
        <v>16</v>
      </c>
      <c r="C60" s="6"/>
      <c r="D60" s="11" t="s">
        <v>17</v>
      </c>
      <c r="E60" s="6" t="s">
        <v>21</v>
      </c>
      <c r="F60" s="6"/>
      <c r="G60" s="6"/>
      <c r="H60" s="69" t="s">
        <v>53</v>
      </c>
      <c r="I60" s="71"/>
      <c r="J60" s="71"/>
      <c r="K60" s="82"/>
      <c r="L60" s="4"/>
      <c r="M60" s="255"/>
      <c r="N60" s="259">
        <f>FringeGrad_P13</f>
        <v>9.5000000000000001E-2</v>
      </c>
      <c r="O60" s="26">
        <f>GRA_Salary_Estimator!O52</f>
        <v>0</v>
      </c>
      <c r="P60" s="28"/>
      <c r="Q60" s="28">
        <f t="shared" si="113"/>
        <v>0</v>
      </c>
      <c r="R60" s="473">
        <f t="shared" si="111"/>
        <v>0</v>
      </c>
      <c r="S60" s="474"/>
      <c r="T60" s="65">
        <f t="shared" si="114"/>
        <v>0</v>
      </c>
      <c r="U60" s="49">
        <f t="shared" si="112"/>
        <v>0</v>
      </c>
    </row>
    <row r="61" spans="1:21" ht="13.2" customHeight="1" thickBot="1">
      <c r="A61" s="20" t="s">
        <v>14</v>
      </c>
      <c r="B61" s="10" t="s">
        <v>16</v>
      </c>
      <c r="C61" s="6"/>
      <c r="D61" s="11" t="s">
        <v>17</v>
      </c>
      <c r="E61" s="6" t="s">
        <v>22</v>
      </c>
      <c r="F61" s="6"/>
      <c r="G61" s="6"/>
      <c r="H61" s="69" t="s">
        <v>53</v>
      </c>
      <c r="I61" s="71"/>
      <c r="J61" s="71"/>
      <c r="K61" s="82"/>
      <c r="L61" s="4"/>
      <c r="M61" s="255"/>
      <c r="N61" s="259">
        <f>FringeUnderGrad_P13</f>
        <v>2E-3</v>
      </c>
      <c r="O61" s="26">
        <f>ROUND('Period 12'!O61*(1+CoL_P13),0)*Mult_P13</f>
        <v>0</v>
      </c>
      <c r="P61" s="28"/>
      <c r="Q61" s="28">
        <f t="shared" si="113"/>
        <v>0</v>
      </c>
      <c r="R61" s="473">
        <f t="shared" si="111"/>
        <v>0</v>
      </c>
      <c r="S61" s="474"/>
      <c r="T61" s="65">
        <f t="shared" si="114"/>
        <v>0</v>
      </c>
      <c r="U61" s="49">
        <f t="shared" si="112"/>
        <v>0</v>
      </c>
    </row>
    <row r="62" spans="1:21" ht="13.2" customHeight="1" thickBot="1">
      <c r="A62" s="20" t="s">
        <v>15</v>
      </c>
      <c r="B62" s="10" t="s">
        <v>16</v>
      </c>
      <c r="C62" s="6"/>
      <c r="D62" s="11" t="s">
        <v>17</v>
      </c>
      <c r="E62" s="6" t="s">
        <v>23</v>
      </c>
      <c r="F62" s="6"/>
      <c r="G62" s="42"/>
      <c r="H62" s="6"/>
      <c r="I62" s="6"/>
      <c r="J62" s="6"/>
      <c r="K62" s="4"/>
      <c r="L62" s="4"/>
      <c r="M62" s="255"/>
      <c r="N62" s="259">
        <f>Fringe_P13</f>
        <v>0.35</v>
      </c>
      <c r="O62" s="26">
        <f>ROUND('Period 12'!O62*(1+CoL_P12),0)*Mult_P13</f>
        <v>0</v>
      </c>
      <c r="P62" s="31"/>
      <c r="Q62" s="31">
        <f t="shared" si="113"/>
        <v>0</v>
      </c>
      <c r="R62" s="490">
        <f t="shared" si="111"/>
        <v>0</v>
      </c>
      <c r="S62" s="491"/>
      <c r="T62" s="104">
        <f t="shared" si="114"/>
        <v>0</v>
      </c>
      <c r="U62" s="105">
        <f t="shared" si="112"/>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2"/>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2"/>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5">O87+P87</f>
        <v>0</v>
      </c>
    </row>
    <row r="88" spans="1:19" ht="13.2" customHeight="1">
      <c r="A88" s="21" t="s">
        <v>35</v>
      </c>
      <c r="B88" s="4"/>
      <c r="C88" s="4"/>
      <c r="D88" s="4"/>
      <c r="E88" s="4"/>
      <c r="F88" s="4"/>
      <c r="G88" s="69" t="s">
        <v>56</v>
      </c>
      <c r="H88" s="71"/>
      <c r="I88" s="71"/>
      <c r="J88" s="71"/>
      <c r="K88" s="72"/>
      <c r="L88" s="88"/>
      <c r="M88" s="71"/>
      <c r="N88" s="72"/>
      <c r="O88" s="139"/>
      <c r="P88" s="28"/>
      <c r="Q88" s="29">
        <f t="shared" si="115"/>
        <v>0</v>
      </c>
    </row>
    <row r="89" spans="1:19" ht="13.2" customHeight="1" thickBot="1">
      <c r="A89" s="21" t="s">
        <v>36</v>
      </c>
      <c r="B89" s="4"/>
      <c r="C89" s="4"/>
      <c r="D89" s="4"/>
      <c r="E89" s="4"/>
      <c r="F89" s="4"/>
      <c r="G89" s="6"/>
      <c r="H89" s="8"/>
      <c r="I89" s="6"/>
      <c r="J89" s="6"/>
      <c r="K89" s="6"/>
      <c r="L89" s="6"/>
      <c r="M89" s="6"/>
      <c r="N89" s="24"/>
      <c r="O89" s="139"/>
      <c r="P89" s="28"/>
      <c r="Q89" s="29">
        <f t="shared" si="115"/>
        <v>0</v>
      </c>
    </row>
    <row r="90" spans="1:19" ht="13.2" customHeight="1" thickBot="1">
      <c r="A90" s="21" t="s">
        <v>101</v>
      </c>
      <c r="B90" s="4"/>
      <c r="C90" s="4"/>
      <c r="D90" s="4"/>
      <c r="E90" s="4"/>
      <c r="F90" s="4"/>
      <c r="G90" s="6"/>
      <c r="H90" s="42"/>
      <c r="I90" s="69"/>
      <c r="J90" s="71"/>
      <c r="K90" s="71"/>
      <c r="L90" s="71"/>
      <c r="M90" s="83" t="s">
        <v>55</v>
      </c>
      <c r="N90" s="206">
        <f>Subcontracts!AP26*Mult_P13</f>
        <v>0</v>
      </c>
      <c r="O90" s="140">
        <f>SUM(Subcontracts!AN26:AO26)*Mult_P13</f>
        <v>0</v>
      </c>
      <c r="P90" s="141"/>
      <c r="Q90" s="55">
        <f t="shared" si="115"/>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ROUND(N93*GradStudent_P13,0)</f>
        <v>0</v>
      </c>
      <c r="P93" s="242"/>
      <c r="Q93" s="240">
        <f t="shared" ref="Q93:Q94" si="116">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6"/>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8"/>
      <c r="O97" s="32"/>
      <c r="P97" s="152"/>
      <c r="Q97" s="157"/>
    </row>
    <row r="98" spans="1:23" ht="13.2" customHeight="1">
      <c r="A98" s="23"/>
      <c r="B98" s="466"/>
      <c r="C98" s="466"/>
      <c r="D98" s="466"/>
      <c r="E98" s="466"/>
      <c r="F98" s="2"/>
      <c r="G98" s="8"/>
      <c r="H98" s="2"/>
      <c r="I98" s="2"/>
      <c r="J98" s="2"/>
      <c r="K98" s="443"/>
      <c r="L98" s="443"/>
      <c r="M98" s="2"/>
      <c r="N98" s="46"/>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7">SUM(P102:P103)</f>
        <v>0</v>
      </c>
      <c r="Q104" s="108">
        <f t="shared" si="117"/>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ROUND((P104-(P93+P79+P71))*IDC_OU_P13,0)</f>
        <v>0</v>
      </c>
      <c r="Q105" s="241">
        <f>P105</f>
        <v>0</v>
      </c>
      <c r="S105" s="471" t="s">
        <v>404</v>
      </c>
      <c r="T105" s="472"/>
      <c r="U105" s="404" t="str">
        <f>IF(NIH="Yes",O104-Subcontracts!AO26,"N/A")</f>
        <v>N/A</v>
      </c>
      <c r="V105" s="397"/>
      <c r="W105" s="12"/>
    </row>
    <row r="106" spans="1:23" ht="13.2" customHeight="1" thickBot="1">
      <c r="A106" s="91"/>
      <c r="B106" s="421">
        <f>IDC_P13</f>
        <v>0.55000000000000004</v>
      </c>
      <c r="C106" s="421"/>
      <c r="D106" s="421"/>
      <c r="E106" s="421"/>
      <c r="F106" s="174"/>
      <c r="J106" s="185"/>
      <c r="K106" s="25"/>
      <c r="L106" s="299" t="s">
        <v>293</v>
      </c>
      <c r="M106" s="424" t="str">
        <f>IF(IDC_Base="MTDC","N/A                 ",O104)</f>
        <v xml:space="preserve">N/A                 </v>
      </c>
      <c r="N106" s="425"/>
      <c r="O106" s="238">
        <f>IF(IDC_Base="MTDC",ROUND(M105*IDC_P13,0),ROUND(M106*IDC_P13,0))</f>
        <v>0</v>
      </c>
      <c r="P106" s="182">
        <f>ROUND(IF(M105*IDC_OU_P13&lt;O106,0,(M105*IDC_OU_P13)-O106),0)</f>
        <v>0</v>
      </c>
      <c r="Q106" s="239">
        <f>O106+P106</f>
        <v>0</v>
      </c>
      <c r="S106" s="447" t="s">
        <v>403</v>
      </c>
      <c r="T106" s="448"/>
      <c r="U106" s="449"/>
      <c r="V106" s="44"/>
      <c r="W106" s="44"/>
    </row>
    <row r="107" spans="1:23" ht="13.2" customHeight="1" thickBot="1">
      <c r="A107" s="92" t="s">
        <v>80</v>
      </c>
      <c r="B107" s="93"/>
      <c r="C107" s="93"/>
      <c r="D107" s="93"/>
      <c r="E107" s="93"/>
      <c r="F107" s="93"/>
      <c r="G107" s="93"/>
      <c r="H107" s="89"/>
      <c r="I107" s="94"/>
      <c r="J107" s="94"/>
      <c r="K107" s="186"/>
      <c r="L107" s="94"/>
      <c r="M107" s="94"/>
      <c r="N107" s="95"/>
      <c r="O107" s="109">
        <f>SUM(O104:O106)</f>
        <v>0</v>
      </c>
      <c r="P107" s="111">
        <f t="shared" ref="P107:Q107" si="118">SUM(P104:P106)</f>
        <v>0</v>
      </c>
      <c r="Q107" s="108">
        <f t="shared" si="118"/>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19">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19"/>
        <v>0</v>
      </c>
    </row>
    <row r="110" spans="1:23" ht="13.8" thickBot="1">
      <c r="A110" s="44"/>
      <c r="J110" s="430" t="s">
        <v>285</v>
      </c>
      <c r="K110" s="430"/>
      <c r="L110" s="430"/>
      <c r="M110" s="430"/>
      <c r="N110" s="430"/>
      <c r="O110" s="282">
        <f>SUM(O107:O109)</f>
        <v>0</v>
      </c>
      <c r="P110" s="283">
        <f t="shared" ref="P110:Q110" si="120">SUM(P107:P109)</f>
        <v>0</v>
      </c>
      <c r="Q110" s="284">
        <f t="shared" si="120"/>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2"/>
      <c r="O114" s="36"/>
      <c r="P114" s="36"/>
      <c r="Q114" s="36"/>
    </row>
    <row r="116" spans="1:17">
      <c r="Q116" s="38"/>
    </row>
    <row r="118" spans="1:17">
      <c r="Q118" s="38"/>
    </row>
  </sheetData>
  <mergeCells count="134">
    <mergeCell ref="A16:F16"/>
    <mergeCell ref="A14:F14"/>
    <mergeCell ref="A1:U1"/>
    <mergeCell ref="A12:F12"/>
    <mergeCell ref="H2:N2"/>
    <mergeCell ref="O2:T3"/>
    <mergeCell ref="A3:G3"/>
    <mergeCell ref="H3:J3"/>
    <mergeCell ref="K3:L3"/>
    <mergeCell ref="M3:N3"/>
    <mergeCell ref="A4:F4"/>
    <mergeCell ref="H4:M4"/>
    <mergeCell ref="A6:F6"/>
    <mergeCell ref="A8:F8"/>
    <mergeCell ref="A10:F10"/>
    <mergeCell ref="R4:S4"/>
    <mergeCell ref="A28:F28"/>
    <mergeCell ref="A30:F30"/>
    <mergeCell ref="A32:F32"/>
    <mergeCell ref="A34:F34"/>
    <mergeCell ref="B69:E69"/>
    <mergeCell ref="A36:F36"/>
    <mergeCell ref="A18:F18"/>
    <mergeCell ref="A20:F20"/>
    <mergeCell ref="A22:F22"/>
    <mergeCell ref="A24:F24"/>
    <mergeCell ref="A26:F26"/>
    <mergeCell ref="K69:L69"/>
    <mergeCell ref="A38:F38"/>
    <mergeCell ref="A40:F40"/>
    <mergeCell ref="A42:F42"/>
    <mergeCell ref="A44:F44"/>
    <mergeCell ref="A46:F46"/>
    <mergeCell ref="A48:F48"/>
    <mergeCell ref="A50:F50"/>
    <mergeCell ref="A52:F52"/>
    <mergeCell ref="A54:F54"/>
    <mergeCell ref="B68:E68"/>
    <mergeCell ref="K68:L68"/>
    <mergeCell ref="A63:N63"/>
    <mergeCell ref="A65:N65"/>
    <mergeCell ref="S105:T105"/>
    <mergeCell ref="S106:U106"/>
    <mergeCell ref="B70:E70"/>
    <mergeCell ref="K70:L70"/>
    <mergeCell ref="K83:L83"/>
    <mergeCell ref="K84:L84"/>
    <mergeCell ref="B83:E83"/>
    <mergeCell ref="B84:E84"/>
    <mergeCell ref="B74:K74"/>
    <mergeCell ref="A75:N75"/>
    <mergeCell ref="K85:L85"/>
    <mergeCell ref="K97:L97"/>
    <mergeCell ref="K98:L98"/>
    <mergeCell ref="B85:E85"/>
    <mergeCell ref="B97:E97"/>
    <mergeCell ref="B98:E98"/>
    <mergeCell ref="B99:E99"/>
    <mergeCell ref="M100:N100"/>
    <mergeCell ref="J101:N101"/>
    <mergeCell ref="G94:N94"/>
    <mergeCell ref="A111:C111"/>
    <mergeCell ref="A112:C112"/>
    <mergeCell ref="D112:L113"/>
    <mergeCell ref="K99:L99"/>
    <mergeCell ref="A108:I108"/>
    <mergeCell ref="J108:L108"/>
    <mergeCell ref="J109:L109"/>
    <mergeCell ref="J110:N110"/>
    <mergeCell ref="M108:N108"/>
    <mergeCell ref="M109:N109"/>
    <mergeCell ref="M106:N106"/>
    <mergeCell ref="M105:N105"/>
    <mergeCell ref="B106:E106"/>
    <mergeCell ref="R10:S10"/>
    <mergeCell ref="R11:S11"/>
    <mergeCell ref="R12:S12"/>
    <mergeCell ref="R13:S13"/>
    <mergeCell ref="R14:S14"/>
    <mergeCell ref="R5:S5"/>
    <mergeCell ref="R6:S6"/>
    <mergeCell ref="R7:S7"/>
    <mergeCell ref="R8:S8"/>
    <mergeCell ref="R9:S9"/>
    <mergeCell ref="R20:S20"/>
    <mergeCell ref="R21:S21"/>
    <mergeCell ref="R22:S22"/>
    <mergeCell ref="R23:S23"/>
    <mergeCell ref="R24:S24"/>
    <mergeCell ref="R15:S15"/>
    <mergeCell ref="R16:S16"/>
    <mergeCell ref="R17:S17"/>
    <mergeCell ref="R18:S18"/>
    <mergeCell ref="R19:S19"/>
    <mergeCell ref="R30:S30"/>
    <mergeCell ref="R31:S31"/>
    <mergeCell ref="R32:S32"/>
    <mergeCell ref="R33:S33"/>
    <mergeCell ref="R34:S34"/>
    <mergeCell ref="R25:S25"/>
    <mergeCell ref="R26:S26"/>
    <mergeCell ref="R27:S27"/>
    <mergeCell ref="R28:S28"/>
    <mergeCell ref="R29:S29"/>
    <mergeCell ref="R40:S40"/>
    <mergeCell ref="R41:S41"/>
    <mergeCell ref="R42:S42"/>
    <mergeCell ref="R43:S43"/>
    <mergeCell ref="R44:S44"/>
    <mergeCell ref="R35:S35"/>
    <mergeCell ref="R36:S36"/>
    <mergeCell ref="R37:S37"/>
    <mergeCell ref="R38:S38"/>
    <mergeCell ref="R39:S39"/>
    <mergeCell ref="R50:S50"/>
    <mergeCell ref="R51:S51"/>
    <mergeCell ref="R52:S52"/>
    <mergeCell ref="R53:S53"/>
    <mergeCell ref="R54:S54"/>
    <mergeCell ref="R45:S45"/>
    <mergeCell ref="R46:S46"/>
    <mergeCell ref="R47:S47"/>
    <mergeCell ref="R48:S48"/>
    <mergeCell ref="R49:S49"/>
    <mergeCell ref="R60:S60"/>
    <mergeCell ref="R61:S61"/>
    <mergeCell ref="R62:S62"/>
    <mergeCell ref="R63:S63"/>
    <mergeCell ref="S104:U104"/>
    <mergeCell ref="R55:S55"/>
    <mergeCell ref="R56:S56"/>
    <mergeCell ref="R57:S57"/>
    <mergeCell ref="R58:S58"/>
    <mergeCell ref="R59:S59"/>
  </mergeCells>
  <conditionalFormatting sqref="N5 N7 N9 N11 N13 N15 N17 N19 N21 N23 N25 N27 N29 N31 N33 N35 N37 N39 N41 N43 N45 N47 N49 N51 N53">
    <cfRule type="expression" dxfId="7" priority="2" stopIfTrue="1">
      <formula>IF(NIH="Yes",OR(AND(G5=9,N5&gt;NIHcap09mo),AND(G5=12,N5&gt;NIHcap12mo)))</formula>
    </cfRule>
  </conditionalFormatting>
  <dataValidations count="7">
    <dataValidation type="custom" allowBlank="1" showInputMessage="1" showErrorMessage="1" promptTitle="Formula Protection" prompt="Enter subcontract information on Subcontracts tab." sqref="O90" xr:uid="{91C7B7AA-0D0E-6644-9FED-B99E40C8EF11}">
      <formula1>"""StopsOverwritingOfFormulas"""</formula1>
    </dataValidation>
    <dataValidation type="custom" allowBlank="1" showInputMessage="1" showErrorMessage="1" promptTitle="Formula Protection" prompt="Tuition calculated based on # of GRA months entered to the left." sqref="O93" xr:uid="{281C7A13-D7BE-044A-AC71-D8663B5EC020}">
      <formula1>"""StopsOverwritingOfFormulas"""</formula1>
    </dataValidation>
    <dataValidation type="custom" allowBlank="1" showInputMessage="1" showErrorMessage="1" promptTitle="DO NOT enter data in this cell" prompt="Third party cost share data should be entered at the bottom of this spreadsheet." sqref="P90" xr:uid="{0BE02B4F-DC31-EC40-9748-4361B436A0DF}">
      <formula1>"""StopsOverwritingOfFormulas"""</formula1>
    </dataValidation>
    <dataValidation type="custom" allowBlank="1" showInputMessage="1" showErrorMessage="1" promptTitle="Formula Protection" prompt="Expenses calculated using data  entered on Subcontracts tab." sqref="N90" xr:uid="{794F9C39-38D0-FE47-9384-28676837768A}">
      <formula1>"""StopsOverwritingOfFormulas"""</formula1>
    </dataValidation>
    <dataValidation type="custom" allowBlank="1" showInputMessage="1" showErrorMessage="1" promptTitle="Formula Protection" prompt="Expenses should be entered using lines to the left." sqref="O71 O74 O79 O86 O100" xr:uid="{B5771BD5-8C6A-6F42-80B1-280A8AE4E713}">
      <formula1>"""StopsOverwritingOfFormulas"""</formula1>
    </dataValidation>
    <dataValidation type="whole" allowBlank="1" showInputMessage="1" showErrorMessage="1" promptTitle="Tuition Remission" prompt="Tuition Remission cannot be charged for partial months, round up to the next whole number" sqref="N93" xr:uid="{83B8FD8E-43F9-7747-BDB4-C5E7A416E6E5}">
      <formula1>0</formula1>
      <formula2>500</formula2>
    </dataValidation>
    <dataValidation type="custom" allowBlank="1" showInputMessage="1" showErrorMessage="1" promptTitle="DO NOT enter data in this cell" prompt="Enter the Start &amp; End dates on the Info tab to active this sheet on the Cumulative tab." sqref="H3:J3 M3:N3" xr:uid="{52376BEF-E304-9E48-A177-CAEC9A9695A5}">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E7ED3920-38CC-4BCC-883A-005EE2380EEC}">
            <xm:f>OR(GRA_Salary_Estimator!$O$52=0,$O$60&lt;GRA_Salary_Estimator!$O$52)</xm:f>
            <x14:dxf>
              <font>
                <b/>
                <i val="0"/>
                <strike val="0"/>
                <color rgb="FFFF0000"/>
              </font>
              <fill>
                <patternFill patternType="none">
                  <bgColor auto="1"/>
                </patternFill>
              </fill>
            </x14:dxf>
          </x14:cfRule>
          <xm:sqref>O60</xm:sqref>
        </x14:conditionalFormatting>
      </x14:conditionalFormatting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FC2C5-1253-F642-8793-29C33B784B7C}">
  <sheetPr>
    <pageSetUpPr fitToPage="1"/>
  </sheetPr>
  <dimension ref="A1:W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210"/>
      <c r="B2" s="210"/>
      <c r="C2" s="210"/>
      <c r="D2" s="210"/>
      <c r="E2" s="210"/>
      <c r="F2" s="210"/>
      <c r="G2" s="210"/>
      <c r="H2" s="409" t="s">
        <v>272</v>
      </c>
      <c r="I2" s="409"/>
      <c r="J2" s="409"/>
      <c r="K2" s="409"/>
      <c r="L2" s="409"/>
      <c r="M2" s="409"/>
      <c r="N2" s="409"/>
      <c r="O2" s="494"/>
      <c r="P2" s="494"/>
      <c r="Q2" s="494"/>
      <c r="R2" s="494"/>
      <c r="S2" s="494"/>
      <c r="T2" s="494"/>
    </row>
    <row r="3" spans="1:21" ht="13.8" thickBot="1">
      <c r="A3" s="497"/>
      <c r="B3" s="497"/>
      <c r="C3" s="497"/>
      <c r="D3" s="497"/>
      <c r="E3" s="497"/>
      <c r="F3" s="497"/>
      <c r="G3" s="498"/>
      <c r="H3" s="415" t="str">
        <f>IF(Begin_P14&lt;&gt;"",Begin_P14,"")</f>
        <v/>
      </c>
      <c r="I3" s="416"/>
      <c r="J3" s="417"/>
      <c r="K3" s="418" t="s">
        <v>41</v>
      </c>
      <c r="L3" s="418"/>
      <c r="M3" s="415">
        <f>End_P14</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253" t="s">
        <v>40</v>
      </c>
      <c r="U4" s="254" t="s">
        <v>83</v>
      </c>
    </row>
    <row r="5" spans="1:21" ht="13.2" customHeight="1">
      <c r="A5" s="18" t="s">
        <v>4</v>
      </c>
      <c r="B5" s="2" t="s">
        <v>5</v>
      </c>
      <c r="C5" s="2"/>
      <c r="D5" s="2"/>
      <c r="E5" s="2"/>
      <c r="F5" s="2"/>
      <c r="G5" s="84">
        <f>'Period 1'!G5</f>
        <v>9</v>
      </c>
      <c r="H5" s="27"/>
      <c r="I5" s="5" t="s">
        <v>6</v>
      </c>
      <c r="J5" s="5" t="s">
        <v>7</v>
      </c>
      <c r="K5" s="5"/>
      <c r="L5" s="6" t="s">
        <v>8</v>
      </c>
      <c r="M5" s="6"/>
      <c r="N5" s="28">
        <f>ROUND('Period 13'!N5*(1+CoL_P14),0)*Mult_P14</f>
        <v>0</v>
      </c>
      <c r="O5" s="28">
        <f>ROUND((((N5/G5)*H5*K5)),0)</f>
        <v>0</v>
      </c>
      <c r="P5" s="28"/>
      <c r="Q5" s="28">
        <f t="shared" ref="Q5:Q5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13'!N7*(1+CoL_P14),0)*Mult_P14</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13'!N9*(1+CoL_P14),0)*Mult_P14</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13'!N11*(1+CoL_P14),0)*Mult_P14</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13'!N13*(1+CoL_P14),0)*Mult_P14</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13'!N15*(1+CoL_P14),0)*Mult_P14</f>
        <v>0</v>
      </c>
      <c r="O15" s="97">
        <f t="shared" ref="O15" si="5">ROUND((((N15/G15)*H15*K15)),0)</f>
        <v>0</v>
      </c>
      <c r="P15" s="28"/>
      <c r="Q15" s="190">
        <f t="shared" si="0"/>
        <v>0</v>
      </c>
      <c r="R15" s="473">
        <f t="shared" ref="R15" si="6">O15+O16</f>
        <v>0</v>
      </c>
      <c r="S15" s="474"/>
      <c r="T15" s="65">
        <f t="shared" ref="T15" si="7">ROUND(R15*$L$55,0)</f>
        <v>0</v>
      </c>
      <c r="U15" s="49">
        <f t="shared" ref="U15" si="8">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9">N15</f>
        <v>0</v>
      </c>
      <c r="O16" s="97">
        <f t="shared" ref="O16" si="10">ROUND((((N16/G15)*H16*K16)),0)</f>
        <v>0</v>
      </c>
      <c r="P16" s="30"/>
      <c r="Q16" s="190">
        <f t="shared" si="0"/>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13'!N17*(1+CoL_P14),0)*Mult_P14</f>
        <v>0</v>
      </c>
      <c r="O17" s="97">
        <f t="shared" ref="O17" si="11">ROUND((((N17/G17)*H17*K17)),0)</f>
        <v>0</v>
      </c>
      <c r="P17" s="28"/>
      <c r="Q17" s="190">
        <f t="shared" si="0"/>
        <v>0</v>
      </c>
      <c r="R17" s="473">
        <f t="shared" ref="R17" si="12">O17+O18</f>
        <v>0</v>
      </c>
      <c r="S17" s="474"/>
      <c r="T17" s="65">
        <f t="shared" ref="T17" si="13">ROUND(R17*$L$55,0)</f>
        <v>0</v>
      </c>
      <c r="U17" s="49">
        <f t="shared" ref="U17" si="14">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5">N17</f>
        <v>0</v>
      </c>
      <c r="O18" s="97">
        <f t="shared" ref="O18" si="16">ROUND((((N18/G17)*H18*K18)),0)</f>
        <v>0</v>
      </c>
      <c r="P18" s="30"/>
      <c r="Q18" s="190">
        <f t="shared" si="0"/>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13'!N19*(1+CoL_P14),0)*Mult_P14</f>
        <v>0</v>
      </c>
      <c r="O19" s="97">
        <f t="shared" ref="O19" si="17">ROUND((((N19/G19)*H19*K19)),0)</f>
        <v>0</v>
      </c>
      <c r="P19" s="28"/>
      <c r="Q19" s="190">
        <f t="shared" si="0"/>
        <v>0</v>
      </c>
      <c r="R19" s="473">
        <f t="shared" ref="R19" si="18">O19+O20</f>
        <v>0</v>
      </c>
      <c r="S19" s="474"/>
      <c r="T19" s="65">
        <f t="shared" ref="T19" si="19">ROUND(R19*$L$55,0)</f>
        <v>0</v>
      </c>
      <c r="U19" s="49">
        <f t="shared" ref="U19" si="20">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1">N19</f>
        <v>0</v>
      </c>
      <c r="O20" s="97">
        <f t="shared" ref="O20" si="22">ROUND((((N20/G19)*H20*K20)),0)</f>
        <v>0</v>
      </c>
      <c r="P20" s="30"/>
      <c r="Q20" s="190">
        <f t="shared" si="0"/>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13'!N21*(1+CoL_P14),0)*Mult_P14</f>
        <v>0</v>
      </c>
      <c r="O21" s="97">
        <f t="shared" ref="O21" si="23">ROUND((((N21/G21)*H21*K21)),0)</f>
        <v>0</v>
      </c>
      <c r="P21" s="28"/>
      <c r="Q21" s="190">
        <f t="shared" si="0"/>
        <v>0</v>
      </c>
      <c r="R21" s="473">
        <f t="shared" ref="R21" si="24">O21+O22</f>
        <v>0</v>
      </c>
      <c r="S21" s="474"/>
      <c r="T21" s="65">
        <f t="shared" ref="T21" si="25">ROUND(R21*$L$55,0)</f>
        <v>0</v>
      </c>
      <c r="U21" s="49">
        <f t="shared" ref="U21" si="26">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7">N21</f>
        <v>0</v>
      </c>
      <c r="O22" s="97">
        <f t="shared" ref="O22" si="28">ROUND((((N22/G21)*H22*K22)),0)</f>
        <v>0</v>
      </c>
      <c r="P22" s="30"/>
      <c r="Q22" s="190">
        <f t="shared" si="0"/>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13'!N23*(1+CoL_P14),0)*Mult_P14</f>
        <v>0</v>
      </c>
      <c r="O23" s="97">
        <f t="shared" ref="O23" si="29">ROUND((((N23/G23)*H23*K23)),0)</f>
        <v>0</v>
      </c>
      <c r="P23" s="28"/>
      <c r="Q23" s="190">
        <f t="shared" si="0"/>
        <v>0</v>
      </c>
      <c r="R23" s="473">
        <f t="shared" ref="R23" si="30">O23+O24</f>
        <v>0</v>
      </c>
      <c r="S23" s="474"/>
      <c r="T23" s="65">
        <f t="shared" ref="T23" si="31">ROUND(R23*$L$55,0)</f>
        <v>0</v>
      </c>
      <c r="U23" s="49">
        <f t="shared" ref="U23" si="32">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3">N23</f>
        <v>0</v>
      </c>
      <c r="O24" s="97">
        <f t="shared" ref="O24" si="34">ROUND((((N24/G23)*H24*K24)),0)</f>
        <v>0</v>
      </c>
      <c r="P24" s="30"/>
      <c r="Q24" s="190">
        <f t="shared" si="0"/>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13'!N25*(1+CoL_P14),0)*Mult_P14</f>
        <v>0</v>
      </c>
      <c r="O25" s="97">
        <f t="shared" ref="O25" si="35">ROUND((((N25/G25)*H25*K25)),0)</f>
        <v>0</v>
      </c>
      <c r="P25" s="28"/>
      <c r="Q25" s="190">
        <f t="shared" si="0"/>
        <v>0</v>
      </c>
      <c r="R25" s="473">
        <f t="shared" ref="R25" si="36">O25+O26</f>
        <v>0</v>
      </c>
      <c r="S25" s="474"/>
      <c r="T25" s="65">
        <f>ROUND(R25*$L$55,0)</f>
        <v>0</v>
      </c>
      <c r="U25" s="49">
        <f t="shared" ref="U25" si="37">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8">N25</f>
        <v>0</v>
      </c>
      <c r="O26" s="28">
        <f t="shared" ref="O26" si="39">ROUND((((N26/G25)*H26*K26)),0)</f>
        <v>0</v>
      </c>
      <c r="P26" s="30"/>
      <c r="Q26" s="28">
        <f t="shared" si="0"/>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13'!N27*(1+CoL_P14),0)*Mult_P14</f>
        <v>0</v>
      </c>
      <c r="O27" s="28">
        <f t="shared" ref="O27" si="40">ROUND((((N27/G27)*H27*K27)),0)</f>
        <v>0</v>
      </c>
      <c r="P27" s="28"/>
      <c r="Q27" s="28">
        <f t="shared" si="0"/>
        <v>0</v>
      </c>
      <c r="R27" s="473">
        <f t="shared" ref="R27" si="41">O27+O28</f>
        <v>0</v>
      </c>
      <c r="S27" s="474"/>
      <c r="T27" s="65">
        <f>ROUND(R27*$L$55,0)</f>
        <v>0</v>
      </c>
      <c r="U27" s="49">
        <f t="shared" ref="U27" si="42">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3">N27</f>
        <v>0</v>
      </c>
      <c r="O28" s="28">
        <f t="shared" ref="O28" si="44">ROUND((((N28/G27)*H28*K28)),0)</f>
        <v>0</v>
      </c>
      <c r="P28" s="30"/>
      <c r="Q28" s="28">
        <f t="shared" si="0"/>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13'!N29*(1+CoL_P14),0)*Mult_P14</f>
        <v>0</v>
      </c>
      <c r="O29" s="28">
        <f t="shared" ref="O29" si="45">ROUND((((N29/G29)*H29*K29)),0)</f>
        <v>0</v>
      </c>
      <c r="P29" s="28"/>
      <c r="Q29" s="28">
        <f t="shared" si="0"/>
        <v>0</v>
      </c>
      <c r="R29" s="473">
        <f t="shared" ref="R29" si="46">O29+O30</f>
        <v>0</v>
      </c>
      <c r="S29" s="474"/>
      <c r="T29" s="65">
        <f>ROUND(R29*$L$55,0)</f>
        <v>0</v>
      </c>
      <c r="U29" s="49">
        <f t="shared" ref="U29" si="47">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8">N29</f>
        <v>0</v>
      </c>
      <c r="O30" s="28">
        <f t="shared" ref="O30" si="49">ROUND((((N30/G29)*H30*K30)),0)</f>
        <v>0</v>
      </c>
      <c r="P30" s="30"/>
      <c r="Q30" s="28">
        <f t="shared" si="0"/>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13'!N31*(1+CoL_P14),0)*Mult_P14</f>
        <v>0</v>
      </c>
      <c r="O31" s="28">
        <f t="shared" ref="O31" si="50">ROUND((((N31/G31)*H31*K31)),0)</f>
        <v>0</v>
      </c>
      <c r="P31" s="28"/>
      <c r="Q31" s="28">
        <f t="shared" si="0"/>
        <v>0</v>
      </c>
      <c r="R31" s="473">
        <f>O31+O32</f>
        <v>0</v>
      </c>
      <c r="S31" s="474"/>
      <c r="T31" s="65">
        <f>ROUND(R31*$L$55,0)</f>
        <v>0</v>
      </c>
      <c r="U31" s="49">
        <f t="shared" ref="U31" si="51">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2">N31</f>
        <v>0</v>
      </c>
      <c r="O32" s="28">
        <f t="shared" ref="O32" si="53">ROUND((((N32/G31)*H32*K32)),0)</f>
        <v>0</v>
      </c>
      <c r="P32" s="30"/>
      <c r="Q32" s="28">
        <f t="shared" si="0"/>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13'!N33*(1+CoL_P14),0)*Mult_P14</f>
        <v>0</v>
      </c>
      <c r="O33" s="28">
        <f t="shared" ref="O33" si="54">ROUND((((N33/G33)*H33*K33)),0)</f>
        <v>0</v>
      </c>
      <c r="P33" s="28"/>
      <c r="Q33" s="28">
        <f t="shared" si="0"/>
        <v>0</v>
      </c>
      <c r="R33" s="473">
        <f t="shared" ref="R33" si="55">O33+O34</f>
        <v>0</v>
      </c>
      <c r="S33" s="474"/>
      <c r="T33" s="65">
        <f>ROUND(R33*$L$55,0)</f>
        <v>0</v>
      </c>
      <c r="U33" s="49">
        <f t="shared" ref="U33" si="56">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7">N33</f>
        <v>0</v>
      </c>
      <c r="O34" s="28">
        <f t="shared" ref="O34" si="58">ROUND((((N34/G33)*H34*K34)),0)</f>
        <v>0</v>
      </c>
      <c r="P34" s="30"/>
      <c r="Q34" s="28">
        <f t="shared" si="0"/>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13'!N35*(1+CoL_P14),0)*Mult_P14</f>
        <v>0</v>
      </c>
      <c r="O35" s="28">
        <f t="shared" ref="O35" si="59">ROUND((((N35/G35)*H35*K35)),0)</f>
        <v>0</v>
      </c>
      <c r="P35" s="28"/>
      <c r="Q35" s="28">
        <f t="shared" si="0"/>
        <v>0</v>
      </c>
      <c r="R35" s="473">
        <f t="shared" ref="R35" si="60">O35+O36</f>
        <v>0</v>
      </c>
      <c r="S35" s="474"/>
      <c r="T35" s="65">
        <f>ROUND(R35*$L$55,0)</f>
        <v>0</v>
      </c>
      <c r="U35" s="49">
        <f t="shared" ref="U35" si="61">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2">N35</f>
        <v>0</v>
      </c>
      <c r="O36" s="28">
        <f t="shared" ref="O36" si="63">ROUND((((N36/G35)*H36*K36)),0)</f>
        <v>0</v>
      </c>
      <c r="P36" s="30"/>
      <c r="Q36" s="28">
        <f t="shared" si="0"/>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13'!N37*(1+CoL_P14),0)*Mult_P14</f>
        <v>0</v>
      </c>
      <c r="O37" s="28">
        <f t="shared" ref="O37" si="64">ROUND((((N37/G37)*H37*K37)),0)</f>
        <v>0</v>
      </c>
      <c r="P37" s="28"/>
      <c r="Q37" s="28">
        <f t="shared" si="0"/>
        <v>0</v>
      </c>
      <c r="R37" s="473">
        <f t="shared" ref="R37" si="65">O37+O38</f>
        <v>0</v>
      </c>
      <c r="S37" s="474"/>
      <c r="T37" s="65">
        <f>ROUND(R37*$L$55,0)</f>
        <v>0</v>
      </c>
      <c r="U37" s="49">
        <f t="shared" ref="U37" si="66">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7">N37</f>
        <v>0</v>
      </c>
      <c r="O38" s="28">
        <f t="shared" ref="O38" si="68">ROUND((((N38/G37)*H38*K38)),0)</f>
        <v>0</v>
      </c>
      <c r="P38" s="30"/>
      <c r="Q38" s="28">
        <f t="shared" si="0"/>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13'!N39*(1+CoL_P14),0)*Mult_P14</f>
        <v>0</v>
      </c>
      <c r="O39" s="28">
        <f t="shared" ref="O39" si="69">ROUND((((N39/G39)*H39*K39)),0)</f>
        <v>0</v>
      </c>
      <c r="P39" s="28"/>
      <c r="Q39" s="28">
        <f t="shared" si="0"/>
        <v>0</v>
      </c>
      <c r="R39" s="473">
        <f t="shared" ref="R39" si="70">O39+O40</f>
        <v>0</v>
      </c>
      <c r="S39" s="474"/>
      <c r="T39" s="65">
        <f>ROUND(R39*$L$55,0)</f>
        <v>0</v>
      </c>
      <c r="U39" s="49">
        <f t="shared" ref="U39" si="71">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2">N39</f>
        <v>0</v>
      </c>
      <c r="O40" s="28">
        <f t="shared" ref="O40" si="73">ROUND((((N40/G39)*H40*K40)),0)</f>
        <v>0</v>
      </c>
      <c r="P40" s="30"/>
      <c r="Q40" s="28">
        <f t="shared" si="0"/>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13'!N41*(1+CoL_P14),0)*Mult_P14</f>
        <v>0</v>
      </c>
      <c r="O41" s="28">
        <f t="shared" ref="O41" si="74">ROUND((((N41/G41)*H41*K41)),0)</f>
        <v>0</v>
      </c>
      <c r="P41" s="28"/>
      <c r="Q41" s="28">
        <f t="shared" si="0"/>
        <v>0</v>
      </c>
      <c r="R41" s="473">
        <f t="shared" ref="R41" si="75">O41+O42</f>
        <v>0</v>
      </c>
      <c r="S41" s="474"/>
      <c r="T41" s="65">
        <f>ROUND(R41*$L$55,0)</f>
        <v>0</v>
      </c>
      <c r="U41" s="49">
        <f t="shared" ref="U41" si="76">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7">N41</f>
        <v>0</v>
      </c>
      <c r="O42" s="28">
        <f t="shared" ref="O42" si="78">ROUND((((N42/G41)*H42*K42)),0)</f>
        <v>0</v>
      </c>
      <c r="P42" s="30"/>
      <c r="Q42" s="28">
        <f t="shared" si="0"/>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13'!N43*(1+CoL_P14),0)*Mult_P14</f>
        <v>0</v>
      </c>
      <c r="O43" s="28">
        <f t="shared" ref="O43" si="79">ROUND((((N43/G43)*H43*K43)),0)</f>
        <v>0</v>
      </c>
      <c r="P43" s="28"/>
      <c r="Q43" s="28">
        <f t="shared" si="0"/>
        <v>0</v>
      </c>
      <c r="R43" s="473">
        <f t="shared" ref="R43" si="80">O43+O44</f>
        <v>0</v>
      </c>
      <c r="S43" s="474"/>
      <c r="T43" s="65">
        <f>ROUND(R43*$L$55,0)</f>
        <v>0</v>
      </c>
      <c r="U43" s="49">
        <f t="shared" ref="U43" si="81">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2">N43</f>
        <v>0</v>
      </c>
      <c r="O44" s="28">
        <f t="shared" ref="O44" si="83">ROUND((((N44/G43)*H44*K44)),0)</f>
        <v>0</v>
      </c>
      <c r="P44" s="30"/>
      <c r="Q44" s="28">
        <f t="shared" si="0"/>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13'!N45*(1+CoL_P14),0)*Mult_P14</f>
        <v>0</v>
      </c>
      <c r="O45" s="28">
        <f t="shared" ref="O45" si="84">ROUND((((N45/G45)*H45*K45)),0)</f>
        <v>0</v>
      </c>
      <c r="P45" s="28"/>
      <c r="Q45" s="28">
        <f t="shared" si="0"/>
        <v>0</v>
      </c>
      <c r="R45" s="473">
        <f t="shared" ref="R45" si="85">O45+O46</f>
        <v>0</v>
      </c>
      <c r="S45" s="474"/>
      <c r="T45" s="65">
        <f>ROUND(R45*$L$55,0)</f>
        <v>0</v>
      </c>
      <c r="U45" s="49">
        <f t="shared" ref="U45" si="86">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7">N45</f>
        <v>0</v>
      </c>
      <c r="O46" s="28">
        <f t="shared" ref="O46" si="88">ROUND((((N46/G45)*H46*K46)),0)</f>
        <v>0</v>
      </c>
      <c r="P46" s="30"/>
      <c r="Q46" s="28">
        <f t="shared" si="0"/>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13'!N47*(1+CoL_P14),0)*Mult_P14</f>
        <v>0</v>
      </c>
      <c r="O47" s="28">
        <f t="shared" ref="O47" si="89">ROUND((((N47/G47)*H47*K47)),0)</f>
        <v>0</v>
      </c>
      <c r="P47" s="28"/>
      <c r="Q47" s="28">
        <f t="shared" si="0"/>
        <v>0</v>
      </c>
      <c r="R47" s="473">
        <f t="shared" ref="R47" si="90">O47+O48</f>
        <v>0</v>
      </c>
      <c r="S47" s="474"/>
      <c r="T47" s="65">
        <f>ROUND(R47*$L$55,0)</f>
        <v>0</v>
      </c>
      <c r="U47" s="49">
        <f t="shared" ref="U47" si="91">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2">N47</f>
        <v>0</v>
      </c>
      <c r="O48" s="28">
        <f t="shared" ref="O48" si="93">ROUND((((N48/G47)*H48*K48)),0)</f>
        <v>0</v>
      </c>
      <c r="P48" s="30"/>
      <c r="Q48" s="28">
        <f t="shared" si="0"/>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13'!N49*(1+CoL_P14),0)*Mult_P14</f>
        <v>0</v>
      </c>
      <c r="O49" s="28">
        <f t="shared" ref="O49" si="94">ROUND((((N49/G49)*H49*K49)),0)</f>
        <v>0</v>
      </c>
      <c r="P49" s="28"/>
      <c r="Q49" s="28">
        <f t="shared" si="0"/>
        <v>0</v>
      </c>
      <c r="R49" s="473">
        <f t="shared" ref="R49" si="95">O49+O50</f>
        <v>0</v>
      </c>
      <c r="S49" s="474"/>
      <c r="T49" s="65">
        <f>ROUND(R49*$L$55,0)</f>
        <v>0</v>
      </c>
      <c r="U49" s="49">
        <f t="shared" ref="U49" si="96">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7">N49</f>
        <v>0</v>
      </c>
      <c r="O50" s="28">
        <f t="shared" ref="O50" si="98">ROUND((((N50/G49)*H50*K50)),0)</f>
        <v>0</v>
      </c>
      <c r="P50" s="30"/>
      <c r="Q50" s="28">
        <f t="shared" si="0"/>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13'!N51*(1+CoL_P14),0)*Mult_P14</f>
        <v>0</v>
      </c>
      <c r="O51" s="28">
        <f t="shared" ref="O51" si="99">ROUND((((N51/G51)*H51*K51)),0)</f>
        <v>0</v>
      </c>
      <c r="P51" s="28"/>
      <c r="Q51" s="28">
        <f t="shared" si="0"/>
        <v>0</v>
      </c>
      <c r="R51" s="473">
        <f t="shared" ref="R51" si="100">O51+O52</f>
        <v>0</v>
      </c>
      <c r="S51" s="474"/>
      <c r="T51" s="65">
        <f>ROUND(R51*$L$55,0)</f>
        <v>0</v>
      </c>
      <c r="U51" s="49">
        <f t="shared" ref="U51" si="101">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2">N51</f>
        <v>0</v>
      </c>
      <c r="O52" s="28">
        <f t="shared" ref="O52" si="103">ROUND((((N52/G51)*H52*K52)),0)</f>
        <v>0</v>
      </c>
      <c r="P52" s="30"/>
      <c r="Q52" s="28">
        <f t="shared" si="0"/>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13'!N53*(1+CoL_P14),0)*Mult_P14</f>
        <v>0</v>
      </c>
      <c r="O53" s="28">
        <f t="shared" ref="O53" si="104">ROUND((((N53/G53)*H53*K53)),0)</f>
        <v>0</v>
      </c>
      <c r="P53" s="28"/>
      <c r="Q53" s="28">
        <f t="shared" si="0"/>
        <v>0</v>
      </c>
      <c r="R53" s="473">
        <f t="shared" ref="R53" si="105">O53+O54</f>
        <v>0</v>
      </c>
      <c r="S53" s="474"/>
      <c r="T53" s="65">
        <f>ROUND(R53*$L$55,0)</f>
        <v>0</v>
      </c>
      <c r="U53" s="49">
        <f t="shared" ref="U53" si="106">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7">N53</f>
        <v>0</v>
      </c>
      <c r="O54" s="28">
        <f t="shared" ref="O54" si="108">ROUND((((N54/G53)*H54*K54)),0)</f>
        <v>0</v>
      </c>
      <c r="P54" s="30"/>
      <c r="Q54" s="28">
        <f t="shared" si="0"/>
        <v>0</v>
      </c>
      <c r="R54" s="475"/>
      <c r="S54" s="476"/>
      <c r="T54" s="66"/>
      <c r="U54" s="90"/>
    </row>
    <row r="55" spans="1:21">
      <c r="A55" s="20" t="s">
        <v>118</v>
      </c>
      <c r="B55" s="10"/>
      <c r="C55" s="6"/>
      <c r="D55" s="11"/>
      <c r="E55" s="6"/>
      <c r="F55" s="6"/>
      <c r="G55" s="6"/>
      <c r="H55" s="6"/>
      <c r="I55" s="47" t="s">
        <v>45</v>
      </c>
      <c r="J55" s="47"/>
      <c r="K55" s="47"/>
      <c r="L55" s="125">
        <f>Fringe_P14</f>
        <v>0.35</v>
      </c>
      <c r="M55" s="205"/>
      <c r="N55" s="257" t="s">
        <v>3</v>
      </c>
      <c r="O55" s="176">
        <f t="shared" ref="O55:U55" si="109">SUM(O5:O54)</f>
        <v>0</v>
      </c>
      <c r="P55" s="176">
        <f t="shared" si="109"/>
        <v>0</v>
      </c>
      <c r="Q55" s="178">
        <f t="shared" si="109"/>
        <v>0</v>
      </c>
      <c r="R55" s="479">
        <f t="shared" ref="R55" si="110">SUM(R5:R54)</f>
        <v>0</v>
      </c>
      <c r="S55" s="480"/>
      <c r="T55" s="100">
        <f t="shared" si="109"/>
        <v>0</v>
      </c>
      <c r="U55" s="179">
        <f t="shared" si="109"/>
        <v>0</v>
      </c>
    </row>
    <row r="56" spans="1:21" ht="13.2" customHeight="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FringePD_P14</f>
        <v>0.19</v>
      </c>
      <c r="O57" s="26">
        <f>ROUND('Period 13'!O57*(1+CoL_P14),0)*Mult_P14</f>
        <v>0</v>
      </c>
      <c r="P57" s="28"/>
      <c r="Q57" s="28">
        <f>O57+P57</f>
        <v>0</v>
      </c>
      <c r="R57" s="473">
        <f t="shared" ref="R57:R62" si="111">O57</f>
        <v>0</v>
      </c>
      <c r="S57" s="474"/>
      <c r="T57" s="65">
        <f>ROUND(R57*N57,0)</f>
        <v>0</v>
      </c>
      <c r="U57" s="49">
        <f t="shared" ref="U57:U63" si="112">R57+T57</f>
        <v>0</v>
      </c>
    </row>
    <row r="58" spans="1:21" ht="13.2" customHeight="1">
      <c r="A58" s="20" t="s">
        <v>10</v>
      </c>
      <c r="B58" s="10" t="s">
        <v>16</v>
      </c>
      <c r="C58" s="6"/>
      <c r="D58" s="11" t="s">
        <v>17</v>
      </c>
      <c r="E58" s="6" t="s">
        <v>20</v>
      </c>
      <c r="F58" s="6"/>
      <c r="G58" s="6"/>
      <c r="H58" s="6"/>
      <c r="I58" s="6"/>
      <c r="J58" s="6"/>
      <c r="K58" s="4"/>
      <c r="L58" s="4"/>
      <c r="M58" s="46"/>
      <c r="N58" s="259">
        <f>Fringe_P14</f>
        <v>0.35</v>
      </c>
      <c r="O58" s="26">
        <f>ROUND('Period 13'!O58*(1+CoL_P14),0)*Mult_P14</f>
        <v>0</v>
      </c>
      <c r="P58" s="28"/>
      <c r="Q58" s="28">
        <f t="shared" ref="Q58:Q62" si="113">O58+P58</f>
        <v>0</v>
      </c>
      <c r="R58" s="473">
        <f t="shared" si="111"/>
        <v>0</v>
      </c>
      <c r="S58" s="474"/>
      <c r="T58" s="65">
        <f t="shared" ref="T58:T62" si="114">ROUND(R58*N58,0)</f>
        <v>0</v>
      </c>
      <c r="U58" s="49">
        <f t="shared" si="112"/>
        <v>0</v>
      </c>
    </row>
    <row r="59" spans="1:21" ht="13.2" customHeight="1" thickBot="1">
      <c r="A59" s="20" t="s">
        <v>12</v>
      </c>
      <c r="B59" s="10" t="s">
        <v>16</v>
      </c>
      <c r="C59" s="6"/>
      <c r="D59" s="11" t="s">
        <v>17</v>
      </c>
      <c r="E59" s="6" t="s">
        <v>125</v>
      </c>
      <c r="F59" s="6"/>
      <c r="G59" s="6"/>
      <c r="H59" s="6"/>
      <c r="I59" s="42"/>
      <c r="J59" s="6"/>
      <c r="L59" s="4"/>
      <c r="M59" s="255"/>
      <c r="N59" s="259">
        <f>Fringe_P14</f>
        <v>0.35</v>
      </c>
      <c r="O59" s="26">
        <f>ROUND('Period 13'!O59*(1+CoL_P14),0)*Mult_P14</f>
        <v>0</v>
      </c>
      <c r="P59" s="28"/>
      <c r="Q59" s="28">
        <f t="shared" si="113"/>
        <v>0</v>
      </c>
      <c r="R59" s="473">
        <f t="shared" si="111"/>
        <v>0</v>
      </c>
      <c r="S59" s="474"/>
      <c r="T59" s="65">
        <f t="shared" si="114"/>
        <v>0</v>
      </c>
      <c r="U59" s="49">
        <f t="shared" si="112"/>
        <v>0</v>
      </c>
    </row>
    <row r="60" spans="1:21" ht="13.2" customHeight="1" thickBot="1">
      <c r="A60" s="20" t="s">
        <v>13</v>
      </c>
      <c r="B60" s="10" t="s">
        <v>16</v>
      </c>
      <c r="C60" s="6"/>
      <c r="D60" s="11" t="s">
        <v>17</v>
      </c>
      <c r="E60" s="6" t="s">
        <v>21</v>
      </c>
      <c r="F60" s="6"/>
      <c r="G60" s="6"/>
      <c r="H60" s="69" t="s">
        <v>53</v>
      </c>
      <c r="I60" s="71"/>
      <c r="J60" s="71"/>
      <c r="K60" s="82"/>
      <c r="L60" s="4"/>
      <c r="M60" s="255"/>
      <c r="N60" s="259">
        <f>FringeGrad_P14</f>
        <v>9.5000000000000001E-2</v>
      </c>
      <c r="O60" s="26">
        <f>GRA_Salary_Estimator!P52</f>
        <v>0</v>
      </c>
      <c r="P60" s="28"/>
      <c r="Q60" s="28">
        <f t="shared" si="113"/>
        <v>0</v>
      </c>
      <c r="R60" s="473">
        <f t="shared" si="111"/>
        <v>0</v>
      </c>
      <c r="S60" s="474"/>
      <c r="T60" s="65">
        <f t="shared" si="114"/>
        <v>0</v>
      </c>
      <c r="U60" s="49">
        <f t="shared" si="112"/>
        <v>0</v>
      </c>
    </row>
    <row r="61" spans="1:21" ht="13.2" customHeight="1" thickBot="1">
      <c r="A61" s="20" t="s">
        <v>14</v>
      </c>
      <c r="B61" s="10" t="s">
        <v>16</v>
      </c>
      <c r="C61" s="6"/>
      <c r="D61" s="11" t="s">
        <v>17</v>
      </c>
      <c r="E61" s="6" t="s">
        <v>22</v>
      </c>
      <c r="F61" s="6"/>
      <c r="G61" s="6"/>
      <c r="H61" s="69" t="s">
        <v>53</v>
      </c>
      <c r="I61" s="71"/>
      <c r="J61" s="71"/>
      <c r="K61" s="82"/>
      <c r="L61" s="4"/>
      <c r="M61" s="255"/>
      <c r="N61" s="259">
        <f>FringeUnderGrad_P14</f>
        <v>2E-3</v>
      </c>
      <c r="O61" s="26">
        <f>ROUND('Period 13'!O61*(1+CoL_P14),0)*Mult_P14</f>
        <v>0</v>
      </c>
      <c r="P61" s="28"/>
      <c r="Q61" s="28">
        <f t="shared" si="113"/>
        <v>0</v>
      </c>
      <c r="R61" s="473">
        <f t="shared" si="111"/>
        <v>0</v>
      </c>
      <c r="S61" s="474"/>
      <c r="T61" s="65">
        <f t="shared" si="114"/>
        <v>0</v>
      </c>
      <c r="U61" s="49">
        <f t="shared" si="112"/>
        <v>0</v>
      </c>
    </row>
    <row r="62" spans="1:21" ht="13.2" customHeight="1" thickBot="1">
      <c r="A62" s="20" t="s">
        <v>15</v>
      </c>
      <c r="B62" s="10" t="s">
        <v>16</v>
      </c>
      <c r="C62" s="6"/>
      <c r="D62" s="11" t="s">
        <v>17</v>
      </c>
      <c r="E62" s="6" t="s">
        <v>23</v>
      </c>
      <c r="F62" s="6"/>
      <c r="G62" s="42"/>
      <c r="H62" s="6"/>
      <c r="I62" s="6"/>
      <c r="J62" s="6"/>
      <c r="K62" s="4"/>
      <c r="L62" s="4"/>
      <c r="M62" s="255"/>
      <c r="N62" s="259">
        <f>Fringe_P14</f>
        <v>0.35</v>
      </c>
      <c r="O62" s="26">
        <f>ROUND('Period 13'!O62*(1+CoL_P14),0)*Mult_P14</f>
        <v>0</v>
      </c>
      <c r="P62" s="31"/>
      <c r="Q62" s="31">
        <f t="shared" si="113"/>
        <v>0</v>
      </c>
      <c r="R62" s="490">
        <f t="shared" si="111"/>
        <v>0</v>
      </c>
      <c r="S62" s="491"/>
      <c r="T62" s="104">
        <f t="shared" si="114"/>
        <v>0</v>
      </c>
      <c r="U62" s="105">
        <f t="shared" si="112"/>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2"/>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2"/>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5">O87+P87</f>
        <v>0</v>
      </c>
    </row>
    <row r="88" spans="1:19" ht="13.2" customHeight="1">
      <c r="A88" s="21" t="s">
        <v>35</v>
      </c>
      <c r="B88" s="4"/>
      <c r="C88" s="4"/>
      <c r="D88" s="4"/>
      <c r="E88" s="4"/>
      <c r="F88" s="4"/>
      <c r="G88" s="69" t="s">
        <v>56</v>
      </c>
      <c r="H88" s="71"/>
      <c r="I88" s="71"/>
      <c r="J88" s="71"/>
      <c r="K88" s="72"/>
      <c r="L88" s="88"/>
      <c r="M88" s="71"/>
      <c r="N88" s="72"/>
      <c r="O88" s="139"/>
      <c r="P88" s="28"/>
      <c r="Q88" s="29">
        <f t="shared" si="115"/>
        <v>0</v>
      </c>
    </row>
    <row r="89" spans="1:19" ht="13.2" customHeight="1" thickBot="1">
      <c r="A89" s="21" t="s">
        <v>36</v>
      </c>
      <c r="B89" s="4"/>
      <c r="C89" s="4"/>
      <c r="D89" s="4"/>
      <c r="E89" s="4"/>
      <c r="F89" s="4"/>
      <c r="G89" s="6"/>
      <c r="H89" s="8"/>
      <c r="I89" s="6"/>
      <c r="J89" s="6"/>
      <c r="K89" s="6"/>
      <c r="L89" s="6"/>
      <c r="M89" s="6"/>
      <c r="N89" s="24"/>
      <c r="O89" s="139"/>
      <c r="P89" s="28"/>
      <c r="Q89" s="29">
        <f t="shared" si="115"/>
        <v>0</v>
      </c>
    </row>
    <row r="90" spans="1:19" ht="13.2" customHeight="1" thickBot="1">
      <c r="A90" s="21" t="s">
        <v>101</v>
      </c>
      <c r="B90" s="4"/>
      <c r="C90" s="4"/>
      <c r="D90" s="4"/>
      <c r="E90" s="4"/>
      <c r="F90" s="4"/>
      <c r="G90" s="6"/>
      <c r="H90" s="42"/>
      <c r="I90" s="69"/>
      <c r="J90" s="71"/>
      <c r="K90" s="71"/>
      <c r="L90" s="71"/>
      <c r="M90" s="83" t="s">
        <v>55</v>
      </c>
      <c r="N90" s="206">
        <f>Subcontracts!AS26*Mult_P14</f>
        <v>0</v>
      </c>
      <c r="O90" s="140">
        <f>SUM(Subcontracts!AQ26:AR26)*Mult_P14</f>
        <v>0</v>
      </c>
      <c r="P90" s="141"/>
      <c r="Q90" s="55">
        <f t="shared" si="115"/>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ROUND(N93*GradStudent_P14,0)</f>
        <v>0</v>
      </c>
      <c r="P93" s="242"/>
      <c r="Q93" s="240">
        <f t="shared" ref="Q93:Q94" si="116">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6"/>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8"/>
      <c r="O97" s="32"/>
      <c r="P97" s="152"/>
      <c r="Q97" s="157"/>
    </row>
    <row r="98" spans="1:23" ht="13.2" customHeight="1">
      <c r="A98" s="23"/>
      <c r="B98" s="466"/>
      <c r="C98" s="466"/>
      <c r="D98" s="466"/>
      <c r="E98" s="466"/>
      <c r="F98" s="2"/>
      <c r="G98" s="8"/>
      <c r="H98" s="2"/>
      <c r="I98" s="2"/>
      <c r="J98" s="2"/>
      <c r="K98" s="443"/>
      <c r="L98" s="443"/>
      <c r="M98" s="2"/>
      <c r="N98" s="46"/>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7">SUM(P102:P103)</f>
        <v>0</v>
      </c>
      <c r="Q104" s="108">
        <f t="shared" si="117"/>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ROUND((P104-(P93+P79+P71))*IDC_OU_P14,0)</f>
        <v>0</v>
      </c>
      <c r="Q105" s="241">
        <f>P105</f>
        <v>0</v>
      </c>
      <c r="S105" s="471" t="s">
        <v>404</v>
      </c>
      <c r="T105" s="472"/>
      <c r="U105" s="404" t="str">
        <f>IF(NIH="Yes",O104-Subcontracts!AR26,"N/A")</f>
        <v>N/A</v>
      </c>
      <c r="V105" s="397"/>
      <c r="W105" s="12"/>
    </row>
    <row r="106" spans="1:23" ht="13.2" customHeight="1" thickBot="1">
      <c r="A106" s="91"/>
      <c r="B106" s="421">
        <f>IDC_P14</f>
        <v>0.55000000000000004</v>
      </c>
      <c r="C106" s="421"/>
      <c r="D106" s="421"/>
      <c r="E106" s="421"/>
      <c r="F106" s="174"/>
      <c r="J106" s="185"/>
      <c r="K106" s="25"/>
      <c r="L106" s="299" t="s">
        <v>293</v>
      </c>
      <c r="M106" s="424" t="str">
        <f>IF(IDC_Base="MTDC","N/A                 ",O104)</f>
        <v xml:space="preserve">N/A                 </v>
      </c>
      <c r="N106" s="425"/>
      <c r="O106" s="238">
        <f>IF(IDC_Base="MTDC",ROUND(M105*IDC_P14,0),ROUND(M106*IDC_P14,0))</f>
        <v>0</v>
      </c>
      <c r="P106" s="182">
        <f>ROUND(IF(M105*IDC_OU_P14&lt;O106,0,(M105*IDC_OU_P14)-O106),0)</f>
        <v>0</v>
      </c>
      <c r="Q106" s="239">
        <f>O106+P106</f>
        <v>0</v>
      </c>
      <c r="S106" s="447" t="s">
        <v>403</v>
      </c>
      <c r="T106" s="448"/>
      <c r="U106" s="449"/>
      <c r="V106" s="44"/>
      <c r="W106" s="44"/>
    </row>
    <row r="107" spans="1:23" ht="13.2" customHeight="1" thickBot="1">
      <c r="A107" s="92" t="s">
        <v>80</v>
      </c>
      <c r="B107" s="93"/>
      <c r="C107" s="93"/>
      <c r="D107" s="93"/>
      <c r="E107" s="93"/>
      <c r="F107" s="93"/>
      <c r="G107" s="93"/>
      <c r="H107" s="89"/>
      <c r="I107" s="94"/>
      <c r="J107" s="94"/>
      <c r="K107" s="186"/>
      <c r="L107" s="94"/>
      <c r="M107" s="94"/>
      <c r="N107" s="95"/>
      <c r="O107" s="109">
        <f>SUM(O104:O106)</f>
        <v>0</v>
      </c>
      <c r="P107" s="111">
        <f t="shared" ref="P107:Q107" si="118">SUM(P104:P106)</f>
        <v>0</v>
      </c>
      <c r="Q107" s="108">
        <f t="shared" si="118"/>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19">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19"/>
        <v>0</v>
      </c>
    </row>
    <row r="110" spans="1:23" ht="13.8" thickBot="1">
      <c r="A110" s="44"/>
      <c r="J110" s="430" t="s">
        <v>285</v>
      </c>
      <c r="K110" s="430"/>
      <c r="L110" s="430"/>
      <c r="M110" s="430"/>
      <c r="N110" s="430"/>
      <c r="O110" s="282">
        <f>SUM(O107:O109)</f>
        <v>0</v>
      </c>
      <c r="P110" s="283">
        <f t="shared" ref="P110:Q110" si="120">SUM(P107:P109)</f>
        <v>0</v>
      </c>
      <c r="Q110" s="284">
        <f t="shared" si="120"/>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2"/>
      <c r="O114" s="36"/>
      <c r="P114" s="36"/>
      <c r="Q114" s="36"/>
    </row>
    <row r="116" spans="1:17">
      <c r="Q116" s="38"/>
    </row>
    <row r="118" spans="1:17">
      <c r="Q118" s="38"/>
    </row>
  </sheetData>
  <mergeCells count="134">
    <mergeCell ref="A16:F16"/>
    <mergeCell ref="A14:F14"/>
    <mergeCell ref="A1:U1"/>
    <mergeCell ref="A12:F12"/>
    <mergeCell ref="H2:N2"/>
    <mergeCell ref="O2:T3"/>
    <mergeCell ref="A3:G3"/>
    <mergeCell ref="H3:J3"/>
    <mergeCell ref="K3:L3"/>
    <mergeCell ref="M3:N3"/>
    <mergeCell ref="A4:F4"/>
    <mergeCell ref="H4:M4"/>
    <mergeCell ref="A6:F6"/>
    <mergeCell ref="A8:F8"/>
    <mergeCell ref="A10:F10"/>
    <mergeCell ref="R4:S4"/>
    <mergeCell ref="A28:F28"/>
    <mergeCell ref="A30:F30"/>
    <mergeCell ref="A32:F32"/>
    <mergeCell ref="A34:F34"/>
    <mergeCell ref="B69:E69"/>
    <mergeCell ref="A36:F36"/>
    <mergeCell ref="A18:F18"/>
    <mergeCell ref="A20:F20"/>
    <mergeCell ref="A22:F22"/>
    <mergeCell ref="A24:F24"/>
    <mergeCell ref="A26:F26"/>
    <mergeCell ref="K69:L69"/>
    <mergeCell ref="A38:F38"/>
    <mergeCell ref="A40:F40"/>
    <mergeCell ref="A42:F42"/>
    <mergeCell ref="A44:F44"/>
    <mergeCell ref="A46:F46"/>
    <mergeCell ref="A48:F48"/>
    <mergeCell ref="A50:F50"/>
    <mergeCell ref="A52:F52"/>
    <mergeCell ref="A54:F54"/>
    <mergeCell ref="B68:E68"/>
    <mergeCell ref="K68:L68"/>
    <mergeCell ref="A63:N63"/>
    <mergeCell ref="A65:N65"/>
    <mergeCell ref="S105:T105"/>
    <mergeCell ref="S106:U106"/>
    <mergeCell ref="B70:E70"/>
    <mergeCell ref="K70:L70"/>
    <mergeCell ref="K83:L83"/>
    <mergeCell ref="K84:L84"/>
    <mergeCell ref="B83:E83"/>
    <mergeCell ref="B84:E84"/>
    <mergeCell ref="B74:K74"/>
    <mergeCell ref="A75:N75"/>
    <mergeCell ref="K85:L85"/>
    <mergeCell ref="K97:L97"/>
    <mergeCell ref="K98:L98"/>
    <mergeCell ref="B85:E85"/>
    <mergeCell ref="B97:E97"/>
    <mergeCell ref="B98:E98"/>
    <mergeCell ref="B99:E99"/>
    <mergeCell ref="M100:N100"/>
    <mergeCell ref="J101:N101"/>
    <mergeCell ref="G94:N94"/>
    <mergeCell ref="A111:C111"/>
    <mergeCell ref="A112:C112"/>
    <mergeCell ref="D112:L113"/>
    <mergeCell ref="K99:L99"/>
    <mergeCell ref="A108:I108"/>
    <mergeCell ref="J108:L108"/>
    <mergeCell ref="J109:L109"/>
    <mergeCell ref="J110:N110"/>
    <mergeCell ref="M108:N108"/>
    <mergeCell ref="M109:N109"/>
    <mergeCell ref="M106:N106"/>
    <mergeCell ref="M105:N105"/>
    <mergeCell ref="B106:E106"/>
    <mergeCell ref="R10:S10"/>
    <mergeCell ref="R11:S11"/>
    <mergeCell ref="R12:S12"/>
    <mergeCell ref="R13:S13"/>
    <mergeCell ref="R14:S14"/>
    <mergeCell ref="R5:S5"/>
    <mergeCell ref="R6:S6"/>
    <mergeCell ref="R7:S7"/>
    <mergeCell ref="R8:S8"/>
    <mergeCell ref="R9:S9"/>
    <mergeCell ref="R20:S20"/>
    <mergeCell ref="R21:S21"/>
    <mergeCell ref="R22:S22"/>
    <mergeCell ref="R23:S23"/>
    <mergeCell ref="R24:S24"/>
    <mergeCell ref="R15:S15"/>
    <mergeCell ref="R16:S16"/>
    <mergeCell ref="R17:S17"/>
    <mergeCell ref="R18:S18"/>
    <mergeCell ref="R19:S19"/>
    <mergeCell ref="R30:S30"/>
    <mergeCell ref="R31:S31"/>
    <mergeCell ref="R32:S32"/>
    <mergeCell ref="R33:S33"/>
    <mergeCell ref="R34:S34"/>
    <mergeCell ref="R25:S25"/>
    <mergeCell ref="R26:S26"/>
    <mergeCell ref="R27:S27"/>
    <mergeCell ref="R28:S28"/>
    <mergeCell ref="R29:S29"/>
    <mergeCell ref="R40:S40"/>
    <mergeCell ref="R41:S41"/>
    <mergeCell ref="R42:S42"/>
    <mergeCell ref="R43:S43"/>
    <mergeCell ref="R44:S44"/>
    <mergeCell ref="R35:S35"/>
    <mergeCell ref="R36:S36"/>
    <mergeCell ref="R37:S37"/>
    <mergeCell ref="R38:S38"/>
    <mergeCell ref="R39:S39"/>
    <mergeCell ref="R50:S50"/>
    <mergeCell ref="R51:S51"/>
    <mergeCell ref="R52:S52"/>
    <mergeCell ref="R53:S53"/>
    <mergeCell ref="R54:S54"/>
    <mergeCell ref="R45:S45"/>
    <mergeCell ref="R46:S46"/>
    <mergeCell ref="R47:S47"/>
    <mergeCell ref="R48:S48"/>
    <mergeCell ref="R49:S49"/>
    <mergeCell ref="R60:S60"/>
    <mergeCell ref="R61:S61"/>
    <mergeCell ref="R62:S62"/>
    <mergeCell ref="R63:S63"/>
    <mergeCell ref="S104:U104"/>
    <mergeCell ref="R55:S55"/>
    <mergeCell ref="R56:S56"/>
    <mergeCell ref="R57:S57"/>
    <mergeCell ref="R58:S58"/>
    <mergeCell ref="R59:S59"/>
  </mergeCells>
  <conditionalFormatting sqref="N5 N7 N9 N11 N13 N15 N17 N19 N21 N23 N25 N27 N29 N31 N33 N35 N37 N39 N41 N43 N45 N47 N49 N51 N53">
    <cfRule type="expression" dxfId="5" priority="2" stopIfTrue="1">
      <formula>IF(NIH="Yes",OR(AND(G5=9,N5&gt;NIHcap09mo),AND(G5=12,N5&gt;NIHcap12mo)))</formula>
    </cfRule>
  </conditionalFormatting>
  <dataValidations count="7">
    <dataValidation type="custom" allowBlank="1" showInputMessage="1" showErrorMessage="1" promptTitle="Formula Protection" prompt="Enter subcontract information on Subcontracts tab." sqref="O90" xr:uid="{730B6CD5-A352-CC45-A12D-424DCCAE6B5D}">
      <formula1>"""StopsOverwritingOfFormulas"""</formula1>
    </dataValidation>
    <dataValidation type="custom" allowBlank="1" showInputMessage="1" showErrorMessage="1" promptTitle="Formula Protection" prompt="Tuition calculated based on # of GRA months entered to the left." sqref="O93" xr:uid="{8685A183-E7E9-5146-885C-0FAE1CAA7D68}">
      <formula1>"""StopsOverwritingOfFormulas"""</formula1>
    </dataValidation>
    <dataValidation type="custom" allowBlank="1" showInputMessage="1" showErrorMessage="1" promptTitle="DO NOT enter data in this cell" prompt="Third party cost share data should be entered at the bottom of this spreadsheet." sqref="P90" xr:uid="{C3C2AD17-5487-124F-AA89-C5CCD47B15C2}">
      <formula1>"""StopsOverwritingOfFormulas"""</formula1>
    </dataValidation>
    <dataValidation type="custom" allowBlank="1" showInputMessage="1" showErrorMessage="1" promptTitle="Formula Protection" prompt="Expenses calculated using data  entered on Subcontracts tab." sqref="N90" xr:uid="{E9F98953-49CE-9E4F-8576-A3CD77A98AEE}">
      <formula1>"""StopsOverwritingOfFormulas"""</formula1>
    </dataValidation>
    <dataValidation type="custom" allowBlank="1" showInputMessage="1" showErrorMessage="1" promptTitle="Formula Protection" prompt="Expenses should be entered using lines to the left." sqref="O71 O74 O79 O86 O100" xr:uid="{F3BDD4FF-6D39-FF48-B481-D7B49C3C2837}">
      <formula1>"""StopsOverwritingOfFormulas"""</formula1>
    </dataValidation>
    <dataValidation type="whole" allowBlank="1" showInputMessage="1" showErrorMessage="1" promptTitle="Tuition Remission" prompt="Tuition Remission cannot be charged for partial months, round up to the next whole number" sqref="N93" xr:uid="{BD3F7A5E-A94C-2848-A5E6-09C8F61A3E92}">
      <formula1>0</formula1>
      <formula2>500</formula2>
    </dataValidation>
    <dataValidation type="custom" allowBlank="1" showInputMessage="1" showErrorMessage="1" promptTitle="DO NOT enter data in this cell" prompt="Enter the Start &amp; End dates on the Info tab to active this sheet on the Cumulative tab." sqref="H3:J3 M3:N3" xr:uid="{42DE52C5-7906-504E-8956-D65856088B84}">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4C9EAB3B-3AAD-4B99-8B29-1EE91D353FEC}">
            <xm:f>OR(GRA_Salary_Estimator!$P$52=0,$O$60&lt;GRA_Salary_Estimator!$P$52)</xm:f>
            <x14:dxf>
              <font>
                <b/>
                <i val="0"/>
                <strike val="0"/>
                <color rgb="FFFF0000"/>
              </font>
              <fill>
                <patternFill patternType="none">
                  <bgColor auto="1"/>
                </patternFill>
              </fill>
            </x14:dxf>
          </x14:cfRule>
          <xm:sqref>O60</xm:sqref>
        </x14:conditionalFormatting>
      </x14:conditionalFormatting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829CC-5E3C-AA45-8FCE-0EF743C53A87}">
  <sheetPr>
    <pageSetUpPr fitToPage="1"/>
  </sheetPr>
  <dimension ref="A1:W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210"/>
      <c r="B2" s="210"/>
      <c r="C2" s="210"/>
      <c r="D2" s="210"/>
      <c r="E2" s="210"/>
      <c r="F2" s="210"/>
      <c r="G2" s="210"/>
      <c r="H2" s="409" t="s">
        <v>271</v>
      </c>
      <c r="I2" s="409"/>
      <c r="J2" s="409"/>
      <c r="K2" s="409"/>
      <c r="L2" s="409"/>
      <c r="M2" s="409"/>
      <c r="N2" s="409"/>
      <c r="O2" s="494"/>
      <c r="P2" s="494"/>
      <c r="Q2" s="494"/>
      <c r="R2" s="494"/>
      <c r="S2" s="494"/>
      <c r="T2" s="494"/>
    </row>
    <row r="3" spans="1:21" ht="13.8" thickBot="1">
      <c r="A3" s="497"/>
      <c r="B3" s="497"/>
      <c r="C3" s="497"/>
      <c r="D3" s="497"/>
      <c r="E3" s="497"/>
      <c r="F3" s="497"/>
      <c r="G3" s="498"/>
      <c r="H3" s="415" t="str">
        <f>IF(Begin_P15&lt;&gt;"",Begin_P15,"")</f>
        <v/>
      </c>
      <c r="I3" s="416"/>
      <c r="J3" s="417"/>
      <c r="K3" s="418" t="s">
        <v>41</v>
      </c>
      <c r="L3" s="418"/>
      <c r="M3" s="415">
        <f>End_P15</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253" t="s">
        <v>40</v>
      </c>
      <c r="U4" s="254" t="s">
        <v>83</v>
      </c>
    </row>
    <row r="5" spans="1:21" ht="13.2" customHeight="1">
      <c r="A5" s="18" t="s">
        <v>4</v>
      </c>
      <c r="B5" s="2" t="s">
        <v>5</v>
      </c>
      <c r="C5" s="2"/>
      <c r="D5" s="2"/>
      <c r="E5" s="2"/>
      <c r="F5" s="2"/>
      <c r="G5" s="84">
        <f>'Period 1'!G5</f>
        <v>9</v>
      </c>
      <c r="H5" s="27"/>
      <c r="I5" s="5" t="s">
        <v>6</v>
      </c>
      <c r="J5" s="5" t="s">
        <v>7</v>
      </c>
      <c r="K5" s="5"/>
      <c r="L5" s="6" t="s">
        <v>8</v>
      </c>
      <c r="M5" s="6"/>
      <c r="N5" s="28">
        <f>ROUND('Period 14'!N5*(1+CoL_P15),0)*Mult_P15</f>
        <v>0</v>
      </c>
      <c r="O5" s="28">
        <f>ROUND((((N5/G5)*H5*K5)),0)</f>
        <v>0</v>
      </c>
      <c r="P5" s="28"/>
      <c r="Q5" s="28">
        <f t="shared" ref="Q5:Q5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14'!N7*(1+CoL_P15),0)*Mult_P15</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14'!N9*(1+CoL_P15),0)*Mult_P15</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14'!N11*(1+CoL_P15),0)*Mult_P15</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14'!N13*(1+CoL_P15),0)*Mult_P15</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14'!N15*(1+CoL_P15),0)*Mult_P15</f>
        <v>0</v>
      </c>
      <c r="O15" s="97">
        <f t="shared" ref="O15" si="5">ROUND((((N15/G15)*H15*K15)),0)</f>
        <v>0</v>
      </c>
      <c r="P15" s="28"/>
      <c r="Q15" s="190">
        <f t="shared" si="0"/>
        <v>0</v>
      </c>
      <c r="R15" s="473">
        <f t="shared" ref="R15" si="6">O15+O16</f>
        <v>0</v>
      </c>
      <c r="S15" s="474"/>
      <c r="T15" s="65">
        <f t="shared" ref="T15" si="7">ROUND(R15*$L$55,0)</f>
        <v>0</v>
      </c>
      <c r="U15" s="49">
        <f t="shared" ref="U15" si="8">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9">N15</f>
        <v>0</v>
      </c>
      <c r="O16" s="97">
        <f t="shared" ref="O16" si="10">ROUND((((N16/G15)*H16*K16)),0)</f>
        <v>0</v>
      </c>
      <c r="P16" s="30"/>
      <c r="Q16" s="190">
        <f t="shared" si="0"/>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14'!N17*(1+CoL_P15),0)*Mult_P15</f>
        <v>0</v>
      </c>
      <c r="O17" s="97">
        <f t="shared" ref="O17" si="11">ROUND((((N17/G17)*H17*K17)),0)</f>
        <v>0</v>
      </c>
      <c r="P17" s="28"/>
      <c r="Q17" s="190">
        <f t="shared" si="0"/>
        <v>0</v>
      </c>
      <c r="R17" s="473">
        <f t="shared" ref="R17" si="12">O17+O18</f>
        <v>0</v>
      </c>
      <c r="S17" s="474"/>
      <c r="T17" s="65">
        <f t="shared" ref="T17" si="13">ROUND(R17*$L$55,0)</f>
        <v>0</v>
      </c>
      <c r="U17" s="49">
        <f t="shared" ref="U17" si="14">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5">N17</f>
        <v>0</v>
      </c>
      <c r="O18" s="97">
        <f t="shared" ref="O18" si="16">ROUND((((N18/G17)*H18*K18)),0)</f>
        <v>0</v>
      </c>
      <c r="P18" s="30"/>
      <c r="Q18" s="190">
        <f t="shared" si="0"/>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14'!N19*(1+CoL_P15),0)*Mult_P15</f>
        <v>0</v>
      </c>
      <c r="O19" s="97">
        <f t="shared" ref="O19" si="17">ROUND((((N19/G19)*H19*K19)),0)</f>
        <v>0</v>
      </c>
      <c r="P19" s="28"/>
      <c r="Q19" s="190">
        <f t="shared" si="0"/>
        <v>0</v>
      </c>
      <c r="R19" s="473">
        <f t="shared" ref="R19" si="18">O19+O20</f>
        <v>0</v>
      </c>
      <c r="S19" s="474"/>
      <c r="T19" s="65">
        <f t="shared" ref="T19" si="19">ROUND(R19*$L$55,0)</f>
        <v>0</v>
      </c>
      <c r="U19" s="49">
        <f t="shared" ref="U19" si="20">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1">N19</f>
        <v>0</v>
      </c>
      <c r="O20" s="97">
        <f t="shared" ref="O20" si="22">ROUND((((N20/G19)*H20*K20)),0)</f>
        <v>0</v>
      </c>
      <c r="P20" s="30"/>
      <c r="Q20" s="190">
        <f t="shared" si="0"/>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14'!N21*(1+CoL_P15),0)*Mult_P15</f>
        <v>0</v>
      </c>
      <c r="O21" s="97">
        <f t="shared" ref="O21" si="23">ROUND((((N21/G21)*H21*K21)),0)</f>
        <v>0</v>
      </c>
      <c r="P21" s="28"/>
      <c r="Q21" s="190">
        <f t="shared" si="0"/>
        <v>0</v>
      </c>
      <c r="R21" s="473">
        <f t="shared" ref="R21" si="24">O21+O22</f>
        <v>0</v>
      </c>
      <c r="S21" s="474"/>
      <c r="T21" s="65">
        <f t="shared" ref="T21" si="25">ROUND(R21*$L$55,0)</f>
        <v>0</v>
      </c>
      <c r="U21" s="49">
        <f t="shared" ref="U21" si="26">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7">N21</f>
        <v>0</v>
      </c>
      <c r="O22" s="97">
        <f t="shared" ref="O22" si="28">ROUND((((N22/G21)*H22*K22)),0)</f>
        <v>0</v>
      </c>
      <c r="P22" s="30"/>
      <c r="Q22" s="190">
        <f t="shared" si="0"/>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14'!N23*(1+CoL_P15),0)*Mult_P15</f>
        <v>0</v>
      </c>
      <c r="O23" s="97">
        <f t="shared" ref="O23" si="29">ROUND((((N23/G23)*H23*K23)),0)</f>
        <v>0</v>
      </c>
      <c r="P23" s="28"/>
      <c r="Q23" s="190">
        <f t="shared" si="0"/>
        <v>0</v>
      </c>
      <c r="R23" s="473">
        <f t="shared" ref="R23" si="30">O23+O24</f>
        <v>0</v>
      </c>
      <c r="S23" s="474"/>
      <c r="T23" s="65">
        <f t="shared" ref="T23" si="31">ROUND(R23*$L$55,0)</f>
        <v>0</v>
      </c>
      <c r="U23" s="49">
        <f t="shared" ref="U23" si="32">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3">N23</f>
        <v>0</v>
      </c>
      <c r="O24" s="97">
        <f t="shared" ref="O24" si="34">ROUND((((N24/G23)*H24*K24)),0)</f>
        <v>0</v>
      </c>
      <c r="P24" s="30"/>
      <c r="Q24" s="190">
        <f t="shared" si="0"/>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14'!N25*(1+CoL_P15),0)*Mult_P15</f>
        <v>0</v>
      </c>
      <c r="O25" s="97">
        <f t="shared" ref="O25" si="35">ROUND((((N25/G25)*H25*K25)),0)</f>
        <v>0</v>
      </c>
      <c r="P25" s="28"/>
      <c r="Q25" s="190">
        <f t="shared" si="0"/>
        <v>0</v>
      </c>
      <c r="R25" s="473">
        <f t="shared" ref="R25" si="36">O25+O26</f>
        <v>0</v>
      </c>
      <c r="S25" s="474"/>
      <c r="T25" s="65">
        <f>ROUND(R25*$L$55,0)</f>
        <v>0</v>
      </c>
      <c r="U25" s="49">
        <f t="shared" ref="U25" si="37">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8">N25</f>
        <v>0</v>
      </c>
      <c r="O26" s="28">
        <f t="shared" ref="O26" si="39">ROUND((((N26/G25)*H26*K26)),0)</f>
        <v>0</v>
      </c>
      <c r="P26" s="30"/>
      <c r="Q26" s="28">
        <f t="shared" si="0"/>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14'!N27*(1+CoL_P15),0)*Mult_P15</f>
        <v>0</v>
      </c>
      <c r="O27" s="28">
        <f t="shared" ref="O27" si="40">ROUND((((N27/G27)*H27*K27)),0)</f>
        <v>0</v>
      </c>
      <c r="P27" s="28"/>
      <c r="Q27" s="28">
        <f t="shared" si="0"/>
        <v>0</v>
      </c>
      <c r="R27" s="473">
        <f t="shared" ref="R27" si="41">O27+O28</f>
        <v>0</v>
      </c>
      <c r="S27" s="474"/>
      <c r="T27" s="65">
        <f>ROUND(R27*$L$55,0)</f>
        <v>0</v>
      </c>
      <c r="U27" s="49">
        <f t="shared" ref="U27" si="42">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3">N27</f>
        <v>0</v>
      </c>
      <c r="O28" s="28">
        <f t="shared" ref="O28" si="44">ROUND((((N28/G27)*H28*K28)),0)</f>
        <v>0</v>
      </c>
      <c r="P28" s="30"/>
      <c r="Q28" s="28">
        <f t="shared" si="0"/>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14'!N29*(1+CoL_P15),0)*Mult_P15</f>
        <v>0</v>
      </c>
      <c r="O29" s="28">
        <f t="shared" ref="O29" si="45">ROUND((((N29/G29)*H29*K29)),0)</f>
        <v>0</v>
      </c>
      <c r="P29" s="28"/>
      <c r="Q29" s="28">
        <f t="shared" si="0"/>
        <v>0</v>
      </c>
      <c r="R29" s="473">
        <f t="shared" ref="R29" si="46">O29+O30</f>
        <v>0</v>
      </c>
      <c r="S29" s="474"/>
      <c r="T29" s="65">
        <f>ROUND(R29*$L$55,0)</f>
        <v>0</v>
      </c>
      <c r="U29" s="49">
        <f t="shared" ref="U29" si="47">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8">N29</f>
        <v>0</v>
      </c>
      <c r="O30" s="28">
        <f t="shared" ref="O30" si="49">ROUND((((N30/G29)*H30*K30)),0)</f>
        <v>0</v>
      </c>
      <c r="P30" s="30"/>
      <c r="Q30" s="28">
        <f t="shared" si="0"/>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14'!N31*(1+CoL_P15),0)*Mult_P15</f>
        <v>0</v>
      </c>
      <c r="O31" s="28">
        <f t="shared" ref="O31" si="50">ROUND((((N31/G31)*H31*K31)),0)</f>
        <v>0</v>
      </c>
      <c r="P31" s="28"/>
      <c r="Q31" s="28">
        <f t="shared" si="0"/>
        <v>0</v>
      </c>
      <c r="R31" s="473">
        <f>O31+O32</f>
        <v>0</v>
      </c>
      <c r="S31" s="474"/>
      <c r="T31" s="65">
        <f>ROUND(R31*$L$55,0)</f>
        <v>0</v>
      </c>
      <c r="U31" s="49">
        <f t="shared" ref="U31" si="51">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2">N31</f>
        <v>0</v>
      </c>
      <c r="O32" s="28">
        <f t="shared" ref="O32" si="53">ROUND((((N32/G31)*H32*K32)),0)</f>
        <v>0</v>
      </c>
      <c r="P32" s="30"/>
      <c r="Q32" s="28">
        <f t="shared" si="0"/>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14'!N33*(1+CoL_P15),0)*Mult_P15</f>
        <v>0</v>
      </c>
      <c r="O33" s="28">
        <f t="shared" ref="O33" si="54">ROUND((((N33/G33)*H33*K33)),0)</f>
        <v>0</v>
      </c>
      <c r="P33" s="28"/>
      <c r="Q33" s="28">
        <f t="shared" si="0"/>
        <v>0</v>
      </c>
      <c r="R33" s="473">
        <f t="shared" ref="R33" si="55">O33+O34</f>
        <v>0</v>
      </c>
      <c r="S33" s="474"/>
      <c r="T33" s="65">
        <f>ROUND(R33*$L$55,0)</f>
        <v>0</v>
      </c>
      <c r="U33" s="49">
        <f t="shared" ref="U33" si="56">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7">N33</f>
        <v>0</v>
      </c>
      <c r="O34" s="28">
        <f t="shared" ref="O34" si="58">ROUND((((N34/G33)*H34*K34)),0)</f>
        <v>0</v>
      </c>
      <c r="P34" s="30"/>
      <c r="Q34" s="28">
        <f t="shared" si="0"/>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14'!N35*(1+CoL_P15),0)*Mult_P15</f>
        <v>0</v>
      </c>
      <c r="O35" s="28">
        <f t="shared" ref="O35" si="59">ROUND((((N35/G35)*H35*K35)),0)</f>
        <v>0</v>
      </c>
      <c r="P35" s="28"/>
      <c r="Q35" s="28">
        <f t="shared" si="0"/>
        <v>0</v>
      </c>
      <c r="R35" s="473">
        <f t="shared" ref="R35" si="60">O35+O36</f>
        <v>0</v>
      </c>
      <c r="S35" s="474"/>
      <c r="T35" s="65">
        <f>ROUND(R35*$L$55,0)</f>
        <v>0</v>
      </c>
      <c r="U35" s="49">
        <f t="shared" ref="U35" si="61">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2">N35</f>
        <v>0</v>
      </c>
      <c r="O36" s="28">
        <f t="shared" ref="O36" si="63">ROUND((((N36/G35)*H36*K36)),0)</f>
        <v>0</v>
      </c>
      <c r="P36" s="30"/>
      <c r="Q36" s="28">
        <f t="shared" si="0"/>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14'!N37*(1+CoL_P15),0)*Mult_P15</f>
        <v>0</v>
      </c>
      <c r="O37" s="28">
        <f t="shared" ref="O37" si="64">ROUND((((N37/G37)*H37*K37)),0)</f>
        <v>0</v>
      </c>
      <c r="P37" s="28"/>
      <c r="Q37" s="28">
        <f t="shared" si="0"/>
        <v>0</v>
      </c>
      <c r="R37" s="473">
        <f t="shared" ref="R37" si="65">O37+O38</f>
        <v>0</v>
      </c>
      <c r="S37" s="474"/>
      <c r="T37" s="65">
        <f>ROUND(R37*$L$55,0)</f>
        <v>0</v>
      </c>
      <c r="U37" s="49">
        <f t="shared" ref="U37" si="66">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7">N37</f>
        <v>0</v>
      </c>
      <c r="O38" s="28">
        <f t="shared" ref="O38" si="68">ROUND((((N38/G37)*H38*K38)),0)</f>
        <v>0</v>
      </c>
      <c r="P38" s="30"/>
      <c r="Q38" s="28">
        <f t="shared" si="0"/>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14'!N39*(1+CoL_P15),0)*Mult_P15</f>
        <v>0</v>
      </c>
      <c r="O39" s="28">
        <f t="shared" ref="O39" si="69">ROUND((((N39/G39)*H39*K39)),0)</f>
        <v>0</v>
      </c>
      <c r="P39" s="28"/>
      <c r="Q39" s="28">
        <f t="shared" si="0"/>
        <v>0</v>
      </c>
      <c r="R39" s="473">
        <f t="shared" ref="R39" si="70">O39+O40</f>
        <v>0</v>
      </c>
      <c r="S39" s="474"/>
      <c r="T39" s="65">
        <f>ROUND(R39*$L$55,0)</f>
        <v>0</v>
      </c>
      <c r="U39" s="49">
        <f t="shared" ref="U39" si="71">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2">N39</f>
        <v>0</v>
      </c>
      <c r="O40" s="28">
        <f t="shared" ref="O40" si="73">ROUND((((N40/G39)*H40*K40)),0)</f>
        <v>0</v>
      </c>
      <c r="P40" s="30"/>
      <c r="Q40" s="28">
        <f t="shared" si="0"/>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14'!N41*(1+CoL_P15),0)*Mult_P15</f>
        <v>0</v>
      </c>
      <c r="O41" s="28">
        <f t="shared" ref="O41" si="74">ROUND((((N41/G41)*H41*K41)),0)</f>
        <v>0</v>
      </c>
      <c r="P41" s="28"/>
      <c r="Q41" s="28">
        <f t="shared" si="0"/>
        <v>0</v>
      </c>
      <c r="R41" s="473">
        <f t="shared" ref="R41" si="75">O41+O42</f>
        <v>0</v>
      </c>
      <c r="S41" s="474"/>
      <c r="T41" s="65">
        <f>ROUND(R41*$L$55,0)</f>
        <v>0</v>
      </c>
      <c r="U41" s="49">
        <f t="shared" ref="U41" si="76">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7">N41</f>
        <v>0</v>
      </c>
      <c r="O42" s="28">
        <f t="shared" ref="O42" si="78">ROUND((((N42/G41)*H42*K42)),0)</f>
        <v>0</v>
      </c>
      <c r="P42" s="30"/>
      <c r="Q42" s="28">
        <f t="shared" si="0"/>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14'!N43*(1+CoL_P15),0)*Mult_P15</f>
        <v>0</v>
      </c>
      <c r="O43" s="28">
        <f t="shared" ref="O43" si="79">ROUND((((N43/G43)*H43*K43)),0)</f>
        <v>0</v>
      </c>
      <c r="P43" s="28"/>
      <c r="Q43" s="28">
        <f t="shared" si="0"/>
        <v>0</v>
      </c>
      <c r="R43" s="473">
        <f t="shared" ref="R43" si="80">O43+O44</f>
        <v>0</v>
      </c>
      <c r="S43" s="474"/>
      <c r="T43" s="65">
        <f>ROUND(R43*$L$55,0)</f>
        <v>0</v>
      </c>
      <c r="U43" s="49">
        <f t="shared" ref="U43" si="81">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2">N43</f>
        <v>0</v>
      </c>
      <c r="O44" s="28">
        <f t="shared" ref="O44" si="83">ROUND((((N44/G43)*H44*K44)),0)</f>
        <v>0</v>
      </c>
      <c r="P44" s="30"/>
      <c r="Q44" s="28">
        <f t="shared" si="0"/>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14'!N45*(1+CoL_P15),0)*Mult_P15</f>
        <v>0</v>
      </c>
      <c r="O45" s="28">
        <f t="shared" ref="O45" si="84">ROUND((((N45/G45)*H45*K45)),0)</f>
        <v>0</v>
      </c>
      <c r="P45" s="28"/>
      <c r="Q45" s="28">
        <f t="shared" si="0"/>
        <v>0</v>
      </c>
      <c r="R45" s="473">
        <f t="shared" ref="R45" si="85">O45+O46</f>
        <v>0</v>
      </c>
      <c r="S45" s="474"/>
      <c r="T45" s="65">
        <f>ROUND(R45*$L$55,0)</f>
        <v>0</v>
      </c>
      <c r="U45" s="49">
        <f t="shared" ref="U45" si="86">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7">N45</f>
        <v>0</v>
      </c>
      <c r="O46" s="28">
        <f t="shared" ref="O46" si="88">ROUND((((N46/G45)*H46*K46)),0)</f>
        <v>0</v>
      </c>
      <c r="P46" s="30"/>
      <c r="Q46" s="28">
        <f t="shared" si="0"/>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14'!N47*(1+CoL_P15),0)*Mult_P15</f>
        <v>0</v>
      </c>
      <c r="O47" s="28">
        <f t="shared" ref="O47" si="89">ROUND((((N47/G47)*H47*K47)),0)</f>
        <v>0</v>
      </c>
      <c r="P47" s="28"/>
      <c r="Q47" s="28">
        <f t="shared" si="0"/>
        <v>0</v>
      </c>
      <c r="R47" s="473">
        <f t="shared" ref="R47" si="90">O47+O48</f>
        <v>0</v>
      </c>
      <c r="S47" s="474"/>
      <c r="T47" s="65">
        <f>ROUND(R47*$L$55,0)</f>
        <v>0</v>
      </c>
      <c r="U47" s="49">
        <f t="shared" ref="U47" si="91">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2">N47</f>
        <v>0</v>
      </c>
      <c r="O48" s="28">
        <f t="shared" ref="O48" si="93">ROUND((((N48/G47)*H48*K48)),0)</f>
        <v>0</v>
      </c>
      <c r="P48" s="30"/>
      <c r="Q48" s="28">
        <f t="shared" si="0"/>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14'!N49*(1+CoL_P15),0)*Mult_P15</f>
        <v>0</v>
      </c>
      <c r="O49" s="28">
        <f t="shared" ref="O49" si="94">ROUND((((N49/G49)*H49*K49)),0)</f>
        <v>0</v>
      </c>
      <c r="P49" s="28"/>
      <c r="Q49" s="28">
        <f t="shared" si="0"/>
        <v>0</v>
      </c>
      <c r="R49" s="473">
        <f t="shared" ref="R49" si="95">O49+O50</f>
        <v>0</v>
      </c>
      <c r="S49" s="474"/>
      <c r="T49" s="65">
        <f>ROUND(R49*$L$55,0)</f>
        <v>0</v>
      </c>
      <c r="U49" s="49">
        <f t="shared" ref="U49" si="96">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7">N49</f>
        <v>0</v>
      </c>
      <c r="O50" s="28">
        <f t="shared" ref="O50" si="98">ROUND((((N50/G49)*H50*K50)),0)</f>
        <v>0</v>
      </c>
      <c r="P50" s="30"/>
      <c r="Q50" s="28">
        <f t="shared" si="0"/>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14'!N51*(1+CoL_P15),0)*Mult_P15</f>
        <v>0</v>
      </c>
      <c r="O51" s="28">
        <f t="shared" ref="O51" si="99">ROUND((((N51/G51)*H51*K51)),0)</f>
        <v>0</v>
      </c>
      <c r="P51" s="28"/>
      <c r="Q51" s="28">
        <f t="shared" si="0"/>
        <v>0</v>
      </c>
      <c r="R51" s="473">
        <f t="shared" ref="R51" si="100">O51+O52</f>
        <v>0</v>
      </c>
      <c r="S51" s="474"/>
      <c r="T51" s="65">
        <f>ROUND(R51*$L$55,0)</f>
        <v>0</v>
      </c>
      <c r="U51" s="49">
        <f t="shared" ref="U51" si="101">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2">N51</f>
        <v>0</v>
      </c>
      <c r="O52" s="28">
        <f t="shared" ref="O52" si="103">ROUND((((N52/G51)*H52*K52)),0)</f>
        <v>0</v>
      </c>
      <c r="P52" s="30"/>
      <c r="Q52" s="28">
        <f t="shared" si="0"/>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14'!N53*(1+CoL_P15),0)*Mult_P15</f>
        <v>0</v>
      </c>
      <c r="O53" s="28">
        <f t="shared" ref="O53" si="104">ROUND((((N53/G53)*H53*K53)),0)</f>
        <v>0</v>
      </c>
      <c r="P53" s="28"/>
      <c r="Q53" s="28">
        <f t="shared" si="0"/>
        <v>0</v>
      </c>
      <c r="R53" s="473">
        <f t="shared" ref="R53" si="105">O53+O54</f>
        <v>0</v>
      </c>
      <c r="S53" s="474"/>
      <c r="T53" s="65">
        <f>ROUND(R53*$L$55,0)</f>
        <v>0</v>
      </c>
      <c r="U53" s="49">
        <f t="shared" ref="U53" si="106">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7">N53</f>
        <v>0</v>
      </c>
      <c r="O54" s="28">
        <f t="shared" ref="O54" si="108">ROUND((((N54/G53)*H54*K54)),0)</f>
        <v>0</v>
      </c>
      <c r="P54" s="30"/>
      <c r="Q54" s="28">
        <f t="shared" si="0"/>
        <v>0</v>
      </c>
      <c r="R54" s="475"/>
      <c r="S54" s="476"/>
      <c r="T54" s="66"/>
      <c r="U54" s="90"/>
    </row>
    <row r="55" spans="1:21">
      <c r="A55" s="20" t="s">
        <v>118</v>
      </c>
      <c r="B55" s="10"/>
      <c r="C55" s="6"/>
      <c r="D55" s="11"/>
      <c r="E55" s="6"/>
      <c r="F55" s="6"/>
      <c r="G55" s="6"/>
      <c r="H55" s="6"/>
      <c r="I55" s="47" t="s">
        <v>45</v>
      </c>
      <c r="J55" s="47"/>
      <c r="K55" s="47"/>
      <c r="L55" s="125">
        <f>Fringe_P15</f>
        <v>0.35</v>
      </c>
      <c r="M55" s="205"/>
      <c r="N55" s="257" t="s">
        <v>3</v>
      </c>
      <c r="O55" s="176">
        <f t="shared" ref="O55:U55" si="109">SUM(O5:O54)</f>
        <v>0</v>
      </c>
      <c r="P55" s="176">
        <f t="shared" si="109"/>
        <v>0</v>
      </c>
      <c r="Q55" s="178">
        <f t="shared" si="109"/>
        <v>0</v>
      </c>
      <c r="R55" s="479">
        <f t="shared" ref="R55" si="110">SUM(R5:R54)</f>
        <v>0</v>
      </c>
      <c r="S55" s="480"/>
      <c r="T55" s="100">
        <f t="shared" si="109"/>
        <v>0</v>
      </c>
      <c r="U55" s="179">
        <f t="shared" si="109"/>
        <v>0</v>
      </c>
    </row>
    <row r="56" spans="1:21" ht="13.2" customHeight="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FringePD_P15</f>
        <v>0.19</v>
      </c>
      <c r="O57" s="26">
        <f>ROUND('Period 14'!O57*(1+CoL_P15),0)*Mult_P15</f>
        <v>0</v>
      </c>
      <c r="P57" s="28"/>
      <c r="Q57" s="28">
        <f>O57+P57</f>
        <v>0</v>
      </c>
      <c r="R57" s="473">
        <f t="shared" ref="R57:R62" si="111">O57</f>
        <v>0</v>
      </c>
      <c r="S57" s="474"/>
      <c r="T57" s="65">
        <f>ROUND(R57*N57,0)</f>
        <v>0</v>
      </c>
      <c r="U57" s="49">
        <f t="shared" ref="U57:U63" si="112">R57+T57</f>
        <v>0</v>
      </c>
    </row>
    <row r="58" spans="1:21" ht="13.2" customHeight="1">
      <c r="A58" s="20" t="s">
        <v>10</v>
      </c>
      <c r="B58" s="10" t="s">
        <v>16</v>
      </c>
      <c r="C58" s="6"/>
      <c r="D58" s="11" t="s">
        <v>17</v>
      </c>
      <c r="E58" s="6" t="s">
        <v>20</v>
      </c>
      <c r="F58" s="6"/>
      <c r="G58" s="6"/>
      <c r="H58" s="6"/>
      <c r="I58" s="6"/>
      <c r="J58" s="6"/>
      <c r="K58" s="4"/>
      <c r="L58" s="4"/>
      <c r="M58" s="46"/>
      <c r="N58" s="259">
        <f>Fringe_P15</f>
        <v>0.35</v>
      </c>
      <c r="O58" s="26">
        <f>ROUND('Period 14'!O58*(1+CoL_P15),0)*Mult_P15</f>
        <v>0</v>
      </c>
      <c r="P58" s="28"/>
      <c r="Q58" s="28">
        <f t="shared" ref="Q58:Q62" si="113">O58+P58</f>
        <v>0</v>
      </c>
      <c r="R58" s="473">
        <f t="shared" si="111"/>
        <v>0</v>
      </c>
      <c r="S58" s="474"/>
      <c r="T58" s="65">
        <f t="shared" ref="T58:T62" si="114">ROUND(R58*N58,0)</f>
        <v>0</v>
      </c>
      <c r="U58" s="49">
        <f t="shared" si="112"/>
        <v>0</v>
      </c>
    </row>
    <row r="59" spans="1:21" ht="13.2" customHeight="1" thickBot="1">
      <c r="A59" s="20" t="s">
        <v>12</v>
      </c>
      <c r="B59" s="10" t="s">
        <v>16</v>
      </c>
      <c r="C59" s="6"/>
      <c r="D59" s="11" t="s">
        <v>17</v>
      </c>
      <c r="E59" s="6" t="s">
        <v>125</v>
      </c>
      <c r="F59" s="6"/>
      <c r="G59" s="6"/>
      <c r="H59" s="6"/>
      <c r="I59" s="42"/>
      <c r="J59" s="6"/>
      <c r="L59" s="4"/>
      <c r="M59" s="255"/>
      <c r="N59" s="259">
        <f>Fringe_P15</f>
        <v>0.35</v>
      </c>
      <c r="O59" s="26">
        <f>ROUND('Period 14'!O59*(1+CoL_P15),0)*Mult_P15</f>
        <v>0</v>
      </c>
      <c r="P59" s="28"/>
      <c r="Q59" s="28">
        <f t="shared" si="113"/>
        <v>0</v>
      </c>
      <c r="R59" s="473">
        <f t="shared" si="111"/>
        <v>0</v>
      </c>
      <c r="S59" s="474"/>
      <c r="T59" s="65">
        <f t="shared" si="114"/>
        <v>0</v>
      </c>
      <c r="U59" s="49">
        <f t="shared" si="112"/>
        <v>0</v>
      </c>
    </row>
    <row r="60" spans="1:21" ht="13.2" customHeight="1" thickBot="1">
      <c r="A60" s="20" t="s">
        <v>13</v>
      </c>
      <c r="B60" s="10" t="s">
        <v>16</v>
      </c>
      <c r="C60" s="6"/>
      <c r="D60" s="11" t="s">
        <v>17</v>
      </c>
      <c r="E60" s="6" t="s">
        <v>21</v>
      </c>
      <c r="F60" s="6"/>
      <c r="G60" s="6"/>
      <c r="H60" s="69" t="s">
        <v>53</v>
      </c>
      <c r="I60" s="71"/>
      <c r="J60" s="71"/>
      <c r="K60" s="82"/>
      <c r="L60" s="4"/>
      <c r="M60" s="255"/>
      <c r="N60" s="259">
        <f>FringeGrad_P15</f>
        <v>9.5000000000000001E-2</v>
      </c>
      <c r="O60" s="26">
        <f>GRA_Salary_Estimator!Q52</f>
        <v>0</v>
      </c>
      <c r="P60" s="28"/>
      <c r="Q60" s="28">
        <f t="shared" si="113"/>
        <v>0</v>
      </c>
      <c r="R60" s="473">
        <f t="shared" si="111"/>
        <v>0</v>
      </c>
      <c r="S60" s="474"/>
      <c r="T60" s="65">
        <f t="shared" si="114"/>
        <v>0</v>
      </c>
      <c r="U60" s="49">
        <f t="shared" si="112"/>
        <v>0</v>
      </c>
    </row>
    <row r="61" spans="1:21" ht="13.2" customHeight="1" thickBot="1">
      <c r="A61" s="20" t="s">
        <v>14</v>
      </c>
      <c r="B61" s="10" t="s">
        <v>16</v>
      </c>
      <c r="C61" s="6"/>
      <c r="D61" s="11" t="s">
        <v>17</v>
      </c>
      <c r="E61" s="6" t="s">
        <v>22</v>
      </c>
      <c r="F61" s="6"/>
      <c r="G61" s="6"/>
      <c r="H61" s="69" t="s">
        <v>53</v>
      </c>
      <c r="I61" s="71"/>
      <c r="J61" s="71"/>
      <c r="K61" s="82"/>
      <c r="L61" s="4"/>
      <c r="M61" s="255"/>
      <c r="N61" s="259">
        <f>FringeUnderGrad_P15</f>
        <v>2E-3</v>
      </c>
      <c r="O61" s="26">
        <f>ROUND('Period 14'!O61*(1+CoL_P15),0)*Mult_P15</f>
        <v>0</v>
      </c>
      <c r="P61" s="28"/>
      <c r="Q61" s="28">
        <f t="shared" si="113"/>
        <v>0</v>
      </c>
      <c r="R61" s="473">
        <f t="shared" si="111"/>
        <v>0</v>
      </c>
      <c r="S61" s="474"/>
      <c r="T61" s="65">
        <f t="shared" si="114"/>
        <v>0</v>
      </c>
      <c r="U61" s="49">
        <f t="shared" si="112"/>
        <v>0</v>
      </c>
    </row>
    <row r="62" spans="1:21" ht="13.2" customHeight="1" thickBot="1">
      <c r="A62" s="20" t="s">
        <v>15</v>
      </c>
      <c r="B62" s="10" t="s">
        <v>16</v>
      </c>
      <c r="C62" s="6"/>
      <c r="D62" s="11" t="s">
        <v>17</v>
      </c>
      <c r="E62" s="6" t="s">
        <v>23</v>
      </c>
      <c r="F62" s="6"/>
      <c r="G62" s="42"/>
      <c r="H62" s="6"/>
      <c r="I62" s="6"/>
      <c r="J62" s="6"/>
      <c r="K62" s="4"/>
      <c r="L62" s="4"/>
      <c r="M62" s="255"/>
      <c r="N62" s="259">
        <f>Fringe_P15</f>
        <v>0.35</v>
      </c>
      <c r="O62" s="26">
        <f>ROUND('Period 14'!O62*(1+CoL_P15),0)*Mult_P15</f>
        <v>0</v>
      </c>
      <c r="P62" s="31"/>
      <c r="Q62" s="31">
        <f t="shared" si="113"/>
        <v>0</v>
      </c>
      <c r="R62" s="490">
        <f t="shared" si="111"/>
        <v>0</v>
      </c>
      <c r="S62" s="491"/>
      <c r="T62" s="104">
        <f t="shared" si="114"/>
        <v>0</v>
      </c>
      <c r="U62" s="105">
        <f t="shared" si="112"/>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2"/>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2"/>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5">O87+P87</f>
        <v>0</v>
      </c>
    </row>
    <row r="88" spans="1:19" ht="13.2" customHeight="1">
      <c r="A88" s="21" t="s">
        <v>35</v>
      </c>
      <c r="B88" s="4"/>
      <c r="C88" s="4"/>
      <c r="D88" s="4"/>
      <c r="E88" s="4"/>
      <c r="F88" s="4"/>
      <c r="G88" s="69" t="s">
        <v>56</v>
      </c>
      <c r="H88" s="71"/>
      <c r="I88" s="71"/>
      <c r="J88" s="71"/>
      <c r="K88" s="72"/>
      <c r="L88" s="88"/>
      <c r="M88" s="71"/>
      <c r="N88" s="72"/>
      <c r="O88" s="139"/>
      <c r="P88" s="28"/>
      <c r="Q88" s="29">
        <f t="shared" si="115"/>
        <v>0</v>
      </c>
    </row>
    <row r="89" spans="1:19" ht="13.2" customHeight="1" thickBot="1">
      <c r="A89" s="21" t="s">
        <v>36</v>
      </c>
      <c r="B89" s="4"/>
      <c r="C89" s="4"/>
      <c r="D89" s="4"/>
      <c r="E89" s="4"/>
      <c r="F89" s="4"/>
      <c r="G89" s="6"/>
      <c r="H89" s="8"/>
      <c r="I89" s="6"/>
      <c r="J89" s="6"/>
      <c r="K89" s="6"/>
      <c r="L89" s="6"/>
      <c r="M89" s="6"/>
      <c r="N89" s="24"/>
      <c r="O89" s="139"/>
      <c r="P89" s="28"/>
      <c r="Q89" s="29">
        <f t="shared" si="115"/>
        <v>0</v>
      </c>
    </row>
    <row r="90" spans="1:19" ht="13.2" customHeight="1" thickBot="1">
      <c r="A90" s="21" t="s">
        <v>101</v>
      </c>
      <c r="B90" s="4"/>
      <c r="C90" s="4"/>
      <c r="D90" s="4"/>
      <c r="E90" s="4"/>
      <c r="F90" s="4"/>
      <c r="G90" s="6"/>
      <c r="H90" s="42"/>
      <c r="I90" s="69"/>
      <c r="J90" s="71"/>
      <c r="K90" s="71"/>
      <c r="L90" s="71"/>
      <c r="M90" s="83" t="s">
        <v>55</v>
      </c>
      <c r="N90" s="206">
        <f>Subcontracts!AV26*Mult_P15</f>
        <v>0</v>
      </c>
      <c r="O90" s="140">
        <f>SUM(Subcontracts!AT26:AU26)*Mult_P15</f>
        <v>0</v>
      </c>
      <c r="P90" s="141"/>
      <c r="Q90" s="55">
        <f t="shared" si="115"/>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ROUND(N93*GradStudent_P15,0)</f>
        <v>0</v>
      </c>
      <c r="P93" s="242"/>
      <c r="Q93" s="240">
        <f t="shared" ref="Q93:Q94" si="116">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6"/>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8"/>
      <c r="O97" s="32"/>
      <c r="P97" s="152"/>
      <c r="Q97" s="157"/>
    </row>
    <row r="98" spans="1:23" ht="13.2" customHeight="1">
      <c r="A98" s="23"/>
      <c r="B98" s="466"/>
      <c r="C98" s="466"/>
      <c r="D98" s="466"/>
      <c r="E98" s="466"/>
      <c r="F98" s="2"/>
      <c r="G98" s="8"/>
      <c r="H98" s="2"/>
      <c r="I98" s="2"/>
      <c r="J98" s="2"/>
      <c r="K98" s="443"/>
      <c r="L98" s="443"/>
      <c r="M98" s="2"/>
      <c r="N98" s="46"/>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7">SUM(P102:P103)</f>
        <v>0</v>
      </c>
      <c r="Q104" s="108">
        <f t="shared" si="117"/>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ROUND((P104-(P93+P79+P71))*IDC_OU_P15,0)</f>
        <v>0</v>
      </c>
      <c r="Q105" s="241">
        <f>P105</f>
        <v>0</v>
      </c>
      <c r="S105" s="471" t="s">
        <v>404</v>
      </c>
      <c r="T105" s="472"/>
      <c r="U105" s="404" t="str">
        <f>IF(NIH="Yes",O104-Subcontracts!AU26,"N/A")</f>
        <v>N/A</v>
      </c>
      <c r="V105" s="397"/>
      <c r="W105" s="12"/>
    </row>
    <row r="106" spans="1:23" ht="13.2" customHeight="1" thickBot="1">
      <c r="A106" s="91"/>
      <c r="B106" s="421">
        <f>IDC_P15</f>
        <v>0.55000000000000004</v>
      </c>
      <c r="C106" s="421"/>
      <c r="D106" s="421"/>
      <c r="E106" s="421"/>
      <c r="F106" s="174"/>
      <c r="J106" s="185"/>
      <c r="K106" s="25"/>
      <c r="L106" s="299" t="s">
        <v>293</v>
      </c>
      <c r="M106" s="424" t="str">
        <f>IF(IDC_Base="MTDC","N/A                 ",O104)</f>
        <v xml:space="preserve">N/A                 </v>
      </c>
      <c r="N106" s="425"/>
      <c r="O106" s="238">
        <f>IF(IDC_Base="MTDC",ROUND(M105*IDC_P15,0),ROUND(M106*IDC_P15,0))</f>
        <v>0</v>
      </c>
      <c r="P106" s="182">
        <f>ROUND(IF(M105*IDC_OU_P15&lt;O106,0,(M105*IDC_OU_P15)-O106),0)</f>
        <v>0</v>
      </c>
      <c r="Q106" s="239">
        <f>O106+P106</f>
        <v>0</v>
      </c>
      <c r="S106" s="447" t="s">
        <v>403</v>
      </c>
      <c r="T106" s="448"/>
      <c r="U106" s="449"/>
      <c r="V106" s="44"/>
      <c r="W106" s="44"/>
    </row>
    <row r="107" spans="1:23" ht="13.2" customHeight="1" thickBot="1">
      <c r="A107" s="92" t="s">
        <v>80</v>
      </c>
      <c r="B107" s="93"/>
      <c r="C107" s="93"/>
      <c r="D107" s="93"/>
      <c r="E107" s="93"/>
      <c r="F107" s="93"/>
      <c r="G107" s="93"/>
      <c r="H107" s="89"/>
      <c r="I107" s="94"/>
      <c r="J107" s="94"/>
      <c r="K107" s="186"/>
      <c r="L107" s="94"/>
      <c r="M107" s="94"/>
      <c r="N107" s="95"/>
      <c r="O107" s="109">
        <f>SUM(O104:O106)</f>
        <v>0</v>
      </c>
      <c r="P107" s="111">
        <f t="shared" ref="P107:Q107" si="118">SUM(P104:P106)</f>
        <v>0</v>
      </c>
      <c r="Q107" s="108">
        <f t="shared" si="118"/>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19">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19"/>
        <v>0</v>
      </c>
    </row>
    <row r="110" spans="1:23" ht="13.8" thickBot="1">
      <c r="A110" s="44"/>
      <c r="J110" s="430" t="s">
        <v>285</v>
      </c>
      <c r="K110" s="430"/>
      <c r="L110" s="430"/>
      <c r="M110" s="430"/>
      <c r="N110" s="430"/>
      <c r="O110" s="282">
        <f>SUM(O107:O109)</f>
        <v>0</v>
      </c>
      <c r="P110" s="283">
        <f t="shared" ref="P110:Q110" si="120">SUM(P107:P109)</f>
        <v>0</v>
      </c>
      <c r="Q110" s="284">
        <f t="shared" si="120"/>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2"/>
      <c r="O114" s="36"/>
      <c r="P114" s="36"/>
      <c r="Q114" s="36"/>
    </row>
    <row r="116" spans="1:17">
      <c r="Q116" s="38"/>
    </row>
    <row r="118" spans="1:17">
      <c r="Q118" s="38"/>
    </row>
  </sheetData>
  <mergeCells count="134">
    <mergeCell ref="A16:F16"/>
    <mergeCell ref="A14:F14"/>
    <mergeCell ref="A1:U1"/>
    <mergeCell ref="A12:F12"/>
    <mergeCell ref="H2:N2"/>
    <mergeCell ref="O2:T3"/>
    <mergeCell ref="A3:G3"/>
    <mergeCell ref="H3:J3"/>
    <mergeCell ref="K3:L3"/>
    <mergeCell ref="M3:N3"/>
    <mergeCell ref="A4:F4"/>
    <mergeCell ref="H4:M4"/>
    <mergeCell ref="A6:F6"/>
    <mergeCell ref="A8:F8"/>
    <mergeCell ref="A10:F10"/>
    <mergeCell ref="R4:S4"/>
    <mergeCell ref="A28:F28"/>
    <mergeCell ref="A30:F30"/>
    <mergeCell ref="A32:F32"/>
    <mergeCell ref="A34:F34"/>
    <mergeCell ref="B69:E69"/>
    <mergeCell ref="A36:F36"/>
    <mergeCell ref="A18:F18"/>
    <mergeCell ref="A20:F20"/>
    <mergeCell ref="A22:F22"/>
    <mergeCell ref="A24:F24"/>
    <mergeCell ref="A26:F26"/>
    <mergeCell ref="K69:L69"/>
    <mergeCell ref="A38:F38"/>
    <mergeCell ref="A40:F40"/>
    <mergeCell ref="A42:F42"/>
    <mergeCell ref="A44:F44"/>
    <mergeCell ref="A46:F46"/>
    <mergeCell ref="A48:F48"/>
    <mergeCell ref="A50:F50"/>
    <mergeCell ref="A52:F52"/>
    <mergeCell ref="A54:F54"/>
    <mergeCell ref="B68:E68"/>
    <mergeCell ref="K68:L68"/>
    <mergeCell ref="A63:N63"/>
    <mergeCell ref="A65:N65"/>
    <mergeCell ref="S105:T105"/>
    <mergeCell ref="S106:U106"/>
    <mergeCell ref="B70:E70"/>
    <mergeCell ref="K70:L70"/>
    <mergeCell ref="K83:L83"/>
    <mergeCell ref="K84:L84"/>
    <mergeCell ref="B83:E83"/>
    <mergeCell ref="B84:E84"/>
    <mergeCell ref="B74:K74"/>
    <mergeCell ref="A75:N75"/>
    <mergeCell ref="K85:L85"/>
    <mergeCell ref="K97:L97"/>
    <mergeCell ref="K98:L98"/>
    <mergeCell ref="B85:E85"/>
    <mergeCell ref="B97:E97"/>
    <mergeCell ref="B98:E98"/>
    <mergeCell ref="B99:E99"/>
    <mergeCell ref="M100:N100"/>
    <mergeCell ref="J101:N101"/>
    <mergeCell ref="G94:N94"/>
    <mergeCell ref="A111:C111"/>
    <mergeCell ref="A112:C112"/>
    <mergeCell ref="D112:L113"/>
    <mergeCell ref="K99:L99"/>
    <mergeCell ref="A108:I108"/>
    <mergeCell ref="J108:L108"/>
    <mergeCell ref="J109:L109"/>
    <mergeCell ref="J110:N110"/>
    <mergeCell ref="M108:N108"/>
    <mergeCell ref="M109:N109"/>
    <mergeCell ref="M106:N106"/>
    <mergeCell ref="M105:N105"/>
    <mergeCell ref="B106:E106"/>
    <mergeCell ref="R10:S10"/>
    <mergeCell ref="R11:S11"/>
    <mergeCell ref="R12:S12"/>
    <mergeCell ref="R13:S13"/>
    <mergeCell ref="R14:S14"/>
    <mergeCell ref="R5:S5"/>
    <mergeCell ref="R6:S6"/>
    <mergeCell ref="R7:S7"/>
    <mergeCell ref="R8:S8"/>
    <mergeCell ref="R9:S9"/>
    <mergeCell ref="R20:S20"/>
    <mergeCell ref="R21:S21"/>
    <mergeCell ref="R22:S22"/>
    <mergeCell ref="R23:S23"/>
    <mergeCell ref="R24:S24"/>
    <mergeCell ref="R15:S15"/>
    <mergeCell ref="R16:S16"/>
    <mergeCell ref="R17:S17"/>
    <mergeCell ref="R18:S18"/>
    <mergeCell ref="R19:S19"/>
    <mergeCell ref="R30:S30"/>
    <mergeCell ref="R31:S31"/>
    <mergeCell ref="R32:S32"/>
    <mergeCell ref="R33:S33"/>
    <mergeCell ref="R34:S34"/>
    <mergeCell ref="R25:S25"/>
    <mergeCell ref="R26:S26"/>
    <mergeCell ref="R27:S27"/>
    <mergeCell ref="R28:S28"/>
    <mergeCell ref="R29:S29"/>
    <mergeCell ref="R40:S40"/>
    <mergeCell ref="R41:S41"/>
    <mergeCell ref="R42:S42"/>
    <mergeCell ref="R43:S43"/>
    <mergeCell ref="R44:S44"/>
    <mergeCell ref="R35:S35"/>
    <mergeCell ref="R36:S36"/>
    <mergeCell ref="R37:S37"/>
    <mergeCell ref="R38:S38"/>
    <mergeCell ref="R39:S39"/>
    <mergeCell ref="R50:S50"/>
    <mergeCell ref="R51:S51"/>
    <mergeCell ref="R52:S52"/>
    <mergeCell ref="R53:S53"/>
    <mergeCell ref="R54:S54"/>
    <mergeCell ref="R45:S45"/>
    <mergeCell ref="R46:S46"/>
    <mergeCell ref="R47:S47"/>
    <mergeCell ref="R48:S48"/>
    <mergeCell ref="R49:S49"/>
    <mergeCell ref="R60:S60"/>
    <mergeCell ref="R61:S61"/>
    <mergeCell ref="R62:S62"/>
    <mergeCell ref="R63:S63"/>
    <mergeCell ref="S104:U104"/>
    <mergeCell ref="R55:S55"/>
    <mergeCell ref="R56:S56"/>
    <mergeCell ref="R57:S57"/>
    <mergeCell ref="R58:S58"/>
    <mergeCell ref="R59:S59"/>
  </mergeCells>
  <conditionalFormatting sqref="N5 N7 N9 N11 N13 N15 N17 N19 N21 N23 N25 N27 N29 N31 N33 N35 N37 N39 N41 N43 N45 N47 N49 N51 N53">
    <cfRule type="expression" dxfId="3" priority="2" stopIfTrue="1">
      <formula>IF(NIH="Yes",OR(AND(G5=9,N5&gt;NIHcap09mo),AND(G5=12,N5&gt;NIHcap12mo)))</formula>
    </cfRule>
  </conditionalFormatting>
  <dataValidations count="7">
    <dataValidation type="custom" allowBlank="1" showInputMessage="1" showErrorMessage="1" promptTitle="Formula Protection" prompt="Enter subcontract information on Subcontracts tab." sqref="O90" xr:uid="{97175A98-2FB4-7C42-95C5-9AA6549D1685}">
      <formula1>"""StopsOverwritingOfFormulas"""</formula1>
    </dataValidation>
    <dataValidation type="custom" allowBlank="1" showInputMessage="1" showErrorMessage="1" promptTitle="Formula Protection" prompt="Tuition calculated based on # of GRA months entered to the left." sqref="O93" xr:uid="{6CC749F1-DC67-894F-8AC4-1B44E3E9F2D8}">
      <formula1>"""StopsOverwritingOfFormulas"""</formula1>
    </dataValidation>
    <dataValidation type="custom" allowBlank="1" showInputMessage="1" showErrorMessage="1" promptTitle="DO NOT enter data in this cell" prompt="Third party cost share data should be entered at the bottom of this spreadsheet." sqref="P90" xr:uid="{2A17694C-0BEF-5A46-82BA-3BC2FB4B1BC1}">
      <formula1>"""StopsOverwritingOfFormulas"""</formula1>
    </dataValidation>
    <dataValidation type="custom" allowBlank="1" showInputMessage="1" showErrorMessage="1" promptTitle="Formula Protection" prompt="Expenses calculated using data  entered on Subcontracts tab." sqref="N90" xr:uid="{61BEF059-8CD3-1B45-8666-FC7319DDB1E9}">
      <formula1>"""StopsOverwritingOfFormulas"""</formula1>
    </dataValidation>
    <dataValidation type="custom" allowBlank="1" showInputMessage="1" showErrorMessage="1" promptTitle="Formula Protection" prompt="Expenses should be entered using lines to the left." sqref="O71 O74 O79 O86 O100" xr:uid="{F9D4958D-4CE0-994C-BE79-13D28E27BC7A}">
      <formula1>"""StopsOverwritingOfFormulas"""</formula1>
    </dataValidation>
    <dataValidation type="whole" allowBlank="1" showInputMessage="1" showErrorMessage="1" promptTitle="Tuition Remission" prompt="Tuition Remission cannot be charged for partial months, round up to the next whole number" sqref="N93" xr:uid="{364E6506-988B-294A-A70E-36A8B605C8D4}">
      <formula1>0</formula1>
      <formula2>500</formula2>
    </dataValidation>
    <dataValidation type="custom" allowBlank="1" showInputMessage="1" showErrorMessage="1" promptTitle="DO NOT enter data in this cell" prompt="Enter the Start &amp; End dates on the Info tab to active this sheet on the Cumulative tab." sqref="H3:J3 M3:N3" xr:uid="{D526DA4D-41C6-964C-AA3D-C560B337CD9C}">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D5862101-68F2-44A4-8D1E-7551BB536E0D}">
            <xm:f>OR(GRA_Salary_Estimator!$Q$52=0,$O$60&lt;GRA_Salary_Estimator!$Q$52)</xm:f>
            <x14:dxf>
              <font>
                <b/>
                <i val="0"/>
                <strike val="0"/>
                <color rgb="FFFF0000"/>
              </font>
              <fill>
                <patternFill patternType="none">
                  <bgColor auto="1"/>
                </patternFill>
              </fill>
            </x14:dxf>
          </x14:cfRule>
          <xm:sqref>O60</xm:sqref>
        </x14:conditionalFormatting>
      </x14:conditionalFormatting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114"/>
  <sheetViews>
    <sheetView showGridLines="0" showZeros="0" topLeftCell="A76" zoomScaleNormal="100" workbookViewId="0">
      <selection activeCell="O110" sqref="O110"/>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0" width="10.6640625" customWidth="1"/>
    <col min="21" max="21" width="12.33203125" customWidth="1"/>
    <col min="22" max="22" width="12.441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8" thickBot="1">
      <c r="A2" s="210"/>
      <c r="B2" s="210"/>
      <c r="C2" s="210"/>
      <c r="D2" s="210"/>
      <c r="E2" s="210"/>
      <c r="F2" s="210"/>
      <c r="G2" s="210"/>
      <c r="H2" s="409" t="s">
        <v>84</v>
      </c>
      <c r="I2" s="409"/>
      <c r="J2" s="409"/>
      <c r="K2" s="409"/>
      <c r="L2" s="409"/>
      <c r="M2" s="409"/>
      <c r="N2" s="409"/>
      <c r="O2" s="540" t="s">
        <v>309</v>
      </c>
      <c r="P2" s="540"/>
      <c r="Q2" s="540"/>
      <c r="R2" s="540"/>
      <c r="S2" s="540"/>
      <c r="T2" s="540"/>
      <c r="U2" s="540"/>
    </row>
    <row r="3" spans="1:21" ht="13.8" thickBot="1">
      <c r="A3" s="33"/>
      <c r="B3" s="3"/>
      <c r="C3" s="3"/>
      <c r="D3" s="3"/>
      <c r="E3" s="3"/>
      <c r="F3" s="3"/>
      <c r="G3" s="3"/>
      <c r="H3" s="537">
        <f>Begin_P1</f>
        <v>0</v>
      </c>
      <c r="I3" s="539"/>
      <c r="J3" s="538"/>
      <c r="K3" s="418" t="s">
        <v>41</v>
      </c>
      <c r="L3" s="418"/>
      <c r="M3" s="537">
        <f>IF(End_P10&lt;&gt;"",End_P10,IF(End_P9&lt;&gt;"",End_P9,IF(End_P8&lt;&gt;"",End_P8,IF(End_P7&lt;&gt;"",End_P7,IF(End_P6&lt;&gt;"",End_P6,IF(End_P5&lt;&gt;"",End_P5,IF(End_P4&lt;&gt;"",End_P4,IF(End_P3&lt;&gt;"",End_P3,IF(End_P2&lt;&gt;"",End_P2,End_P1)))))))))</f>
        <v>0</v>
      </c>
      <c r="N3" s="538"/>
      <c r="O3" s="540"/>
      <c r="P3" s="540"/>
      <c r="Q3" s="540"/>
      <c r="R3" s="540"/>
      <c r="S3" s="540"/>
      <c r="T3" s="540"/>
      <c r="U3" s="540"/>
    </row>
    <row r="4" spans="1:21" ht="23.25" customHeight="1">
      <c r="A4" s="405" t="s">
        <v>1</v>
      </c>
      <c r="B4" s="405"/>
      <c r="C4" s="405"/>
      <c r="D4" s="405"/>
      <c r="E4" s="405"/>
      <c r="F4" s="405"/>
      <c r="G4" s="170" t="s">
        <v>121</v>
      </c>
      <c r="H4" s="412"/>
      <c r="I4" s="412"/>
      <c r="J4" s="412"/>
      <c r="K4" s="412"/>
      <c r="L4" s="412"/>
      <c r="M4" s="412"/>
      <c r="N4" s="171"/>
      <c r="O4" s="172" t="s">
        <v>122</v>
      </c>
      <c r="P4" s="172" t="s">
        <v>123</v>
      </c>
      <c r="Q4" s="177" t="s">
        <v>3</v>
      </c>
      <c r="R4" s="477" t="s">
        <v>120</v>
      </c>
      <c r="S4" s="478"/>
      <c r="T4" s="253" t="s">
        <v>40</v>
      </c>
      <c r="U4" s="254" t="s">
        <v>83</v>
      </c>
    </row>
    <row r="5" spans="1:21" ht="13.2" customHeight="1">
      <c r="A5" s="18" t="s">
        <v>4</v>
      </c>
      <c r="B5" s="2" t="s">
        <v>5</v>
      </c>
      <c r="C5" s="2"/>
      <c r="D5" s="2"/>
      <c r="E5" s="2"/>
      <c r="F5" s="2"/>
      <c r="G5" s="84">
        <f>'Period 1'!G5</f>
        <v>9</v>
      </c>
      <c r="H5" s="27"/>
      <c r="I5" s="5"/>
      <c r="J5" s="5"/>
      <c r="K5" s="5"/>
      <c r="L5" s="6"/>
      <c r="M5" s="6"/>
      <c r="N5" s="28"/>
      <c r="O5" s="176">
        <f>('Period 1'!O5*Mult_P1)+('Period 2'!O5*Mult_P2)+('Period 3'!O5*Mult_P3)+('Period 4'!O5*Mult_P4)+('Period 5'!O5*Mult_P5)+('Period 6'!O5*Mult_P6)+('Period 7'!O5*Mult_P7)+('Period 8'!O5*Mult_P8)+('Period 9'!O5*Mult_P9)+('Period 10'!O5*Mult_P10)+('Period 11'!O5*Mult_P11)+('Period 12'!O5*Mult_P12)+('Period 13'!O5*Mult_P13)+('Period 14'!O5*Mult_P14)+('Period 15'!O5*Mult_P15)</f>
        <v>0</v>
      </c>
      <c r="P5" s="176">
        <f>('Period 1'!P5*Mult_P1)+('Period 2'!P5*Mult_P2)+('Period 3'!P5*Mult_P3)+('Period 4'!P5*Mult_P4)+('Period 5'!P5*Mult_P5)+('Period 6'!P5*Mult_P6)+('Period 7'!P5*Mult_P7)+('Period 8'!P5*Mult_P8)+('Period 9'!P5*Mult_P9)+('Period 10'!P5*Mult_P10)+('Period 11'!P5*Mult_P11)+('Period 12'!P5*Mult_P12)+('Period 13'!P5*Mult_P13)+('Period 14'!P5*Mult_P14)+('Period 15'!P5*Mult_P15)</f>
        <v>0</v>
      </c>
      <c r="Q5" s="178">
        <f t="shared" ref="Q5:Q14" si="0">O5+P5</f>
        <v>0</v>
      </c>
      <c r="R5" s="473">
        <f>O5+O6</f>
        <v>0</v>
      </c>
      <c r="S5" s="474"/>
      <c r="T5" s="65">
        <f>('Period 1'!T5*Mult_P1)+('Period 2'!T5*Mult_P2)+('Period 3'!T5*Mult_P3)+('Period 4'!T5*Mult_P4)+('Period 5'!T5*Mult_P5)+('Period 6'!T5*Mult_P6)+('Period 7'!T5*Mult_P7)+('Period 8'!T5*Mult_P8)+('Period 9'!T5*Mult_P9)+('Period 10'!T5*Mult_P10)+('Period 11'!T5*Mult_P11)+('Period 12'!T5*Mult_P12)+('Period 13'!T5*Mult_P13)+('Period 14'!T5*Mult_P14)+('Period 15'!T5*Mult_P15)</f>
        <v>0</v>
      </c>
      <c r="U5" s="49">
        <f>R5+T5</f>
        <v>0</v>
      </c>
    </row>
    <row r="6" spans="1:21" ht="13.2" customHeight="1">
      <c r="A6" s="406">
        <f>'Period 1'!A6:F6</f>
        <v>0</v>
      </c>
      <c r="B6" s="407"/>
      <c r="C6" s="407"/>
      <c r="D6" s="407"/>
      <c r="E6" s="407"/>
      <c r="F6" s="408"/>
      <c r="G6" s="34"/>
      <c r="H6" s="27"/>
      <c r="I6" s="5"/>
      <c r="J6" s="5"/>
      <c r="K6" s="5"/>
      <c r="L6" s="6"/>
      <c r="M6" s="6"/>
      <c r="N6" s="28"/>
      <c r="O6" s="176">
        <f>('Period 1'!O6*Mult_P1)+('Period 2'!O6*Mult_P2)+('Period 3'!O6*Mult_P3)+('Period 4'!O6*Mult_P4)+('Period 5'!O6*Mult_P5)+('Period 6'!O6*Mult_P6)+('Period 7'!O6*Mult_P7)+('Period 8'!O6*Mult_P8)+('Period 9'!O6*Mult_P9)+('Period 10'!O6*Mult_P10)+('Period 11'!O6*Mult_P11)+('Period 12'!O6*Mult_P12)+('Period 13'!O6*Mult_P13)+('Period 14'!O6*Mult_P14)+('Period 15'!O6*Mult_P15)</f>
        <v>0</v>
      </c>
      <c r="P6" s="308"/>
      <c r="Q6" s="178">
        <f t="shared" si="0"/>
        <v>0</v>
      </c>
      <c r="R6" s="475"/>
      <c r="S6" s="476"/>
      <c r="T6" s="66"/>
      <c r="U6" s="90"/>
    </row>
    <row r="7" spans="1:21">
      <c r="A7" s="18" t="s">
        <v>10</v>
      </c>
      <c r="B7" s="2" t="s">
        <v>11</v>
      </c>
      <c r="C7" s="2"/>
      <c r="D7" s="2"/>
      <c r="E7" s="2"/>
      <c r="F7" s="2"/>
      <c r="G7" s="84">
        <f>'Period 1'!G7</f>
        <v>9</v>
      </c>
      <c r="H7" s="27"/>
      <c r="I7" s="5"/>
      <c r="J7" s="5"/>
      <c r="K7" s="5"/>
      <c r="L7" s="6"/>
      <c r="M7" s="6"/>
      <c r="N7" s="28"/>
      <c r="O7" s="176">
        <f>('Period 1'!O7*Mult_P1)+('Period 2'!O7*Mult_P2)+('Period 3'!O7*Mult_P3)+('Period 4'!O7*Mult_P4)+('Period 5'!O7*Mult_P5)+('Period 6'!O7*Mult_P6)+('Period 7'!O7*Mult_P7)+('Period 8'!O7*Mult_P8)+('Period 9'!O7*Mult_P9)+('Period 10'!O7*Mult_P10)+('Period 11'!O7*Mult_P11)+('Period 12'!O7*Mult_P12)+('Period 13'!O7*Mult_P13)+('Period 14'!O7*Mult_P14)+('Period 15'!O7*Mult_P15)</f>
        <v>0</v>
      </c>
      <c r="P7" s="176">
        <f>('Period 1'!P7*Mult_P1)+('Period 2'!P7*Mult_P2)+('Period 3'!P7*Mult_P3)+('Period 4'!P7*Mult_P4)+('Period 5'!P7*Mult_P5)+('Period 6'!P7*Mult_P6)+('Period 7'!P7*Mult_P7)+('Period 8'!P7*Mult_P8)+('Period 9'!P7*Mult_P9)+('Period 10'!P7*Mult_P10)+('Period 11'!P7*Mult_P11)+('Period 12'!P7*Mult_P12)+('Period 13'!P7*Mult_P13)+('Period 14'!P7*Mult_P14)+('Period 15'!P7*Mult_P15)</f>
        <v>0</v>
      </c>
      <c r="Q7" s="178">
        <f t="shared" si="0"/>
        <v>0</v>
      </c>
      <c r="R7" s="473">
        <f>O7+O8</f>
        <v>0</v>
      </c>
      <c r="S7" s="474"/>
      <c r="T7" s="65">
        <f>('Period 1'!T7*Mult_P1)+('Period 2'!T7*Mult_P2)+('Period 3'!T7*Mult_P3)+('Period 4'!T7*Mult_P4)+('Period 5'!T7*Mult_P5)+('Period 6'!T7*Mult_P6)+('Period 7'!T7*Mult_P7)+('Period 8'!T7*Mult_P8)+('Period 9'!T7*Mult_P9)+('Period 10'!T7*Mult_P10)+('Period 11'!T7*Mult_P11)+('Period 12'!T7*Mult_P12)+('Period 13'!T7*Mult_P13)+('Period 14'!T7*Mult_P14)+('Period 15'!T7*Mult_P15)</f>
        <v>0</v>
      </c>
      <c r="U7" s="49">
        <f>R7+T7</f>
        <v>0</v>
      </c>
    </row>
    <row r="8" spans="1:21">
      <c r="A8" s="406">
        <f>'Period 1'!A8:F8</f>
        <v>0</v>
      </c>
      <c r="B8" s="407"/>
      <c r="C8" s="407"/>
      <c r="D8" s="407"/>
      <c r="E8" s="407"/>
      <c r="F8" s="408"/>
      <c r="G8" s="34"/>
      <c r="H8" s="27"/>
      <c r="I8" s="5"/>
      <c r="J8" s="5"/>
      <c r="K8" s="5"/>
      <c r="L8" s="6"/>
      <c r="M8" s="6"/>
      <c r="N8" s="28"/>
      <c r="O8" s="176">
        <f>('Period 1'!O8*Mult_P1)+('Period 2'!O8*Mult_P2)+('Period 3'!O8*Mult_P3)+('Period 4'!O8*Mult_P4)+('Period 5'!O8*Mult_P5)+('Period 6'!O8*Mult_P6)+('Period 7'!O8*Mult_P7)+('Period 8'!O8*Mult_P8)+('Period 9'!O8*Mult_P9)+('Period 10'!O8*Mult_P10)+('Period 11'!O8*Mult_P11)+('Period 12'!O8*Mult_P12)+('Period 13'!O8*Mult_P13)+('Period 14'!O8*Mult_P14)+('Period 15'!O8*Mult_P15)</f>
        <v>0</v>
      </c>
      <c r="P8" s="308"/>
      <c r="Q8" s="178">
        <f t="shared" si="0"/>
        <v>0</v>
      </c>
      <c r="R8" s="475"/>
      <c r="S8" s="476"/>
      <c r="T8" s="66"/>
      <c r="U8" s="90"/>
    </row>
    <row r="9" spans="1:21">
      <c r="A9" s="18" t="s">
        <v>12</v>
      </c>
      <c r="B9" s="2" t="s">
        <v>11</v>
      </c>
      <c r="C9" s="2"/>
      <c r="D9" s="2"/>
      <c r="E9" s="2"/>
      <c r="F9" s="2"/>
      <c r="G9" s="84">
        <f>'Period 1'!G9</f>
        <v>9</v>
      </c>
      <c r="H9" s="27"/>
      <c r="I9" s="5"/>
      <c r="J9" s="5"/>
      <c r="K9" s="5"/>
      <c r="L9" s="6"/>
      <c r="M9" s="6"/>
      <c r="N9" s="28"/>
      <c r="O9" s="176">
        <f>('Period 1'!O9*Mult_P1)+('Period 2'!O9*Mult_P2)+('Period 3'!O9*Mult_P3)+('Period 4'!O9*Mult_P4)+('Period 5'!O9*Mult_P5)+('Period 6'!O9*Mult_P6)+('Period 7'!O9*Mult_P7)+('Period 8'!O9*Mult_P8)+('Period 9'!O9*Mult_P9)+('Period 10'!O9*Mult_P10)+('Period 11'!O9*Mult_P11)+('Period 12'!O9*Mult_P12)+('Period 13'!O9*Mult_P13)+('Period 14'!O9*Mult_P14)+('Period 15'!O9*Mult_P15)</f>
        <v>0</v>
      </c>
      <c r="P9" s="176">
        <f>('Period 1'!P9*Mult_P1)+('Period 2'!P9*Mult_P2)+('Period 3'!P9*Mult_P3)+('Period 4'!P9*Mult_P4)+('Period 5'!P9*Mult_P5)+('Period 6'!P9*Mult_P6)+('Period 7'!P9*Mult_P7)+('Period 8'!P9*Mult_P8)+('Period 9'!P9*Mult_P9)+('Period 10'!P9*Mult_P10)+('Period 11'!P9*Mult_P11)+('Period 12'!P9*Mult_P12)+('Period 13'!P9*Mult_P13)+('Period 14'!P9*Mult_P14)+('Period 15'!P9*Mult_P15)</f>
        <v>0</v>
      </c>
      <c r="Q9" s="178">
        <f t="shared" si="0"/>
        <v>0</v>
      </c>
      <c r="R9" s="473">
        <f>O9+O10</f>
        <v>0</v>
      </c>
      <c r="S9" s="474"/>
      <c r="T9" s="65">
        <f>('Period 1'!T9*Mult_P1)+('Period 2'!T9*Mult_P2)+('Period 3'!T9*Mult_P3)+('Period 4'!T9*Mult_P4)+('Period 5'!T9*Mult_P5)+('Period 6'!T9*Mult_P6)+('Period 7'!T9*Mult_P7)+('Period 8'!T9*Mult_P8)+('Period 9'!T9*Mult_P9)+('Period 10'!T9*Mult_P10)+('Period 11'!T9*Mult_P11)+('Period 12'!T9*Mult_P12)+('Period 13'!T9*Mult_P13)+('Period 14'!T9*Mult_P14)+('Period 15'!T9*Mult_P15)</f>
        <v>0</v>
      </c>
      <c r="U9" s="49">
        <f>R9+T9</f>
        <v>0</v>
      </c>
    </row>
    <row r="10" spans="1:21">
      <c r="A10" s="406">
        <f>'Period 1'!A10:F10</f>
        <v>0</v>
      </c>
      <c r="B10" s="407"/>
      <c r="C10" s="407"/>
      <c r="D10" s="407"/>
      <c r="E10" s="407"/>
      <c r="F10" s="408"/>
      <c r="G10" s="34"/>
      <c r="H10" s="27"/>
      <c r="I10" s="5"/>
      <c r="J10" s="5"/>
      <c r="K10" s="5"/>
      <c r="L10" s="6"/>
      <c r="M10" s="6"/>
      <c r="N10" s="28"/>
      <c r="O10" s="176">
        <f>('Period 1'!O10*Mult_P1)+('Period 2'!O10*Mult_P2)+('Period 3'!O10*Mult_P3)+('Period 4'!O10*Mult_P4)+('Period 5'!O10*Mult_P5)+('Period 6'!O10*Mult_P6)+('Period 7'!O10*Mult_P7)+('Period 8'!O10*Mult_P8)+('Period 9'!O10*Mult_P9)+('Period 10'!O10*Mult_P10)+('Period 11'!O10*Mult_P11)+('Period 12'!O10*Mult_P12)+('Period 13'!O10*Mult_P13)+('Period 14'!O10*Mult_P14)+('Period 15'!O10*Mult_P15)</f>
        <v>0</v>
      </c>
      <c r="P10" s="308"/>
      <c r="Q10" s="178">
        <f t="shared" si="0"/>
        <v>0</v>
      </c>
      <c r="R10" s="475"/>
      <c r="S10" s="476"/>
      <c r="T10" s="66"/>
      <c r="U10" s="90"/>
    </row>
    <row r="11" spans="1:21">
      <c r="A11" s="18" t="s">
        <v>13</v>
      </c>
      <c r="B11" s="2" t="s">
        <v>11</v>
      </c>
      <c r="C11" s="2"/>
      <c r="D11" s="2"/>
      <c r="E11" s="2"/>
      <c r="F11" s="2"/>
      <c r="G11" s="84">
        <f>'Period 1'!G11</f>
        <v>9</v>
      </c>
      <c r="H11" s="27"/>
      <c r="I11" s="5"/>
      <c r="J11" s="5"/>
      <c r="K11" s="5"/>
      <c r="L11" s="6"/>
      <c r="M11" s="6"/>
      <c r="N11" s="28"/>
      <c r="O11" s="176">
        <f>('Period 1'!O11*Mult_P1)+('Period 2'!O11*Mult_P2)+('Period 3'!O11*Mult_P3)+('Period 4'!O11*Mult_P4)+('Period 5'!O11*Mult_P5)+('Period 6'!O11*Mult_P6)+('Period 7'!O11*Mult_P7)+('Period 8'!O11*Mult_P8)+('Period 9'!O11*Mult_P9)+('Period 10'!O11*Mult_P10)+('Period 11'!O11*Mult_P11)+('Period 12'!O11*Mult_P12)+('Period 13'!O11*Mult_P13)+('Period 14'!O11*Mult_P14)+('Period 15'!O11*Mult_P15)</f>
        <v>0</v>
      </c>
      <c r="P11" s="176">
        <f>('Period 1'!P11*Mult_P1)+('Period 2'!P11*Mult_P2)+('Period 3'!P11*Mult_P3)+('Period 4'!P11*Mult_P4)+('Period 5'!P11*Mult_P5)+('Period 6'!P11*Mult_P6)+('Period 7'!P11*Mult_P7)+('Period 8'!P11*Mult_P8)+('Period 9'!P11*Mult_P9)+('Period 10'!P11*Mult_P10)+('Period 11'!P11*Mult_P11)+('Period 12'!P11*Mult_P12)+('Period 13'!P11*Mult_P13)+('Period 14'!P11*Mult_P14)+('Period 15'!P11*Mult_P15)</f>
        <v>0</v>
      </c>
      <c r="Q11" s="178">
        <f t="shared" si="0"/>
        <v>0</v>
      </c>
      <c r="R11" s="473">
        <f>O11+O12</f>
        <v>0</v>
      </c>
      <c r="S11" s="474"/>
      <c r="T11" s="65">
        <f>('Period 1'!T11*Mult_P1)+('Period 2'!T11*Mult_P2)+('Period 3'!T11*Mult_P3)+('Period 4'!T11*Mult_P4)+('Period 5'!T11*Mult_P5)+('Period 6'!T11*Mult_P6)+('Period 7'!T11*Mult_P7)+('Period 8'!T11*Mult_P8)+('Period 9'!T11*Mult_P9)+('Period 10'!T11*Mult_P10)+('Period 11'!T11*Mult_P11)+('Period 12'!T11*Mult_P12)+('Period 13'!T11*Mult_P13)+('Period 14'!T11*Mult_P14)+('Period 15'!T11*Mult_P15)</f>
        <v>0</v>
      </c>
      <c r="U11" s="49">
        <f>R11+T11</f>
        <v>0</v>
      </c>
    </row>
    <row r="12" spans="1:21">
      <c r="A12" s="406">
        <f>'Period 1'!A12:F12</f>
        <v>0</v>
      </c>
      <c r="B12" s="407"/>
      <c r="C12" s="407"/>
      <c r="D12" s="407"/>
      <c r="E12" s="407"/>
      <c r="F12" s="408"/>
      <c r="G12" s="34"/>
      <c r="H12" s="27"/>
      <c r="I12" s="5"/>
      <c r="J12" s="5"/>
      <c r="K12" s="5"/>
      <c r="L12" s="6"/>
      <c r="M12" s="6"/>
      <c r="N12" s="28"/>
      <c r="O12" s="176">
        <f>('Period 1'!O12*Mult_P1)+('Period 2'!O12*Mult_P2)+('Period 3'!O12*Mult_P3)+('Period 4'!O12*Mult_P4)+('Period 5'!O12*Mult_P5)+('Period 6'!O12*Mult_P6)+('Period 7'!O12*Mult_P7)+('Period 8'!O12*Mult_P8)+('Period 9'!O12*Mult_P9)+('Period 10'!O12*Mult_P10)+('Period 11'!O12*Mult_P11)+('Period 12'!O12*Mult_P12)+('Period 13'!O12*Mult_P13)+('Period 14'!O12*Mult_P14)+('Period 15'!O12*Mult_P15)</f>
        <v>0</v>
      </c>
      <c r="P12" s="308"/>
      <c r="Q12" s="178">
        <f t="shared" si="0"/>
        <v>0</v>
      </c>
      <c r="R12" s="475"/>
      <c r="S12" s="476"/>
      <c r="T12" s="66"/>
      <c r="U12" s="90"/>
    </row>
    <row r="13" spans="1:21">
      <c r="A13" s="18" t="s">
        <v>14</v>
      </c>
      <c r="B13" s="2" t="s">
        <v>11</v>
      </c>
      <c r="C13" s="2"/>
      <c r="D13" s="2"/>
      <c r="E13" s="2"/>
      <c r="F13" s="2"/>
      <c r="G13" s="84">
        <f>'Period 1'!G13</f>
        <v>9</v>
      </c>
      <c r="H13" s="27"/>
      <c r="I13" s="5"/>
      <c r="J13" s="5"/>
      <c r="K13" s="5"/>
      <c r="L13" s="6"/>
      <c r="M13" s="6"/>
      <c r="N13" s="28"/>
      <c r="O13" s="176">
        <f>('Period 1'!O13*Mult_P1)+('Period 2'!O13*Mult_P2)+('Period 3'!O13*Mult_P3)+('Period 4'!O13*Mult_P4)+('Period 5'!O13*Mult_P5)+('Period 6'!O13*Mult_P6)+('Period 7'!O13*Mult_P7)+('Period 8'!O13*Mult_P8)+('Period 9'!O13*Mult_P9)+('Period 10'!O13*Mult_P10)+('Period 11'!O13*Mult_P11)+('Period 12'!O13*Mult_P12)+('Period 13'!O13*Mult_P13)+('Period 14'!O13*Mult_P14)+('Period 15'!O13*Mult_P15)</f>
        <v>0</v>
      </c>
      <c r="P13" s="176">
        <f>('Period 1'!P13*Mult_P1)+('Period 2'!P13*Mult_P2)+('Period 3'!P13*Mult_P3)+('Period 4'!P13*Mult_P4)+('Period 5'!P13*Mult_P5)+('Period 6'!P13*Mult_P6)+('Period 7'!P13*Mult_P7)+('Period 8'!P13*Mult_P8)+('Period 9'!P13*Mult_P9)+('Period 10'!P13*Mult_P10)+('Period 11'!P13*Mult_P11)+('Period 12'!P13*Mult_P12)+('Period 13'!P13*Mult_P13)+('Period 14'!P13*Mult_P14)+('Period 15'!P13*Mult_P15)</f>
        <v>0</v>
      </c>
      <c r="Q13" s="178">
        <f t="shared" si="0"/>
        <v>0</v>
      </c>
      <c r="R13" s="473">
        <f>O13+O14</f>
        <v>0</v>
      </c>
      <c r="S13" s="474"/>
      <c r="T13" s="65">
        <f>('Period 1'!T13*Mult_P1)+('Period 2'!T13*Mult_P2)+('Period 3'!T13*Mult_P3)+('Period 4'!T13*Mult_P4)+('Period 5'!T13*Mult_P5)+('Period 6'!T13*Mult_P6)+('Period 7'!T13*Mult_P7)+('Period 8'!T13*Mult_P8)+('Period 9'!T13*Mult_P9)+('Period 10'!T13*Mult_P10)+('Period 11'!T13*Mult_P11)+('Period 12'!T13*Mult_P12)+('Period 13'!T13*Mult_P13)+('Period 14'!T13*Mult_P14)+('Period 15'!T13*Mult_P15)</f>
        <v>0</v>
      </c>
      <c r="U13" s="49">
        <f>R13+T13</f>
        <v>0</v>
      </c>
    </row>
    <row r="14" spans="1:21">
      <c r="A14" s="406">
        <f>'Period 1'!A14:F14</f>
        <v>0</v>
      </c>
      <c r="B14" s="407"/>
      <c r="C14" s="407"/>
      <c r="D14" s="407"/>
      <c r="E14" s="407"/>
      <c r="F14" s="408"/>
      <c r="G14" s="35"/>
      <c r="H14" s="27"/>
      <c r="I14" s="5"/>
      <c r="J14" s="5"/>
      <c r="K14" s="5"/>
      <c r="L14" s="6"/>
      <c r="M14" s="6"/>
      <c r="N14" s="28"/>
      <c r="O14" s="176">
        <f>('Period 1'!O14*Mult_P1)+('Period 2'!O14*Mult_P2)+('Period 3'!O14*Mult_P3)+('Period 4'!O14*Mult_P4)+('Period 5'!O14*Mult_P5)+('Period 6'!O14*Mult_P6)+('Period 7'!O14*Mult_P7)+('Period 8'!O14*Mult_P8)+('Period 9'!O14*Mult_P9)+('Period 10'!O14*Mult_P10)+('Period 11'!O14*Mult_P11)+('Period 12'!O14*Mult_P12)+('Period 13'!O14*Mult_P13)+('Period 14'!O14*Mult_P14)+('Period 15'!O14*Mult_P15)</f>
        <v>0</v>
      </c>
      <c r="P14" s="308"/>
      <c r="Q14" s="178">
        <f t="shared" si="0"/>
        <v>0</v>
      </c>
      <c r="R14" s="475"/>
      <c r="S14" s="476"/>
      <c r="T14" s="393"/>
      <c r="U14" s="90"/>
    </row>
    <row r="15" spans="1:21" hidden="1">
      <c r="A15" s="18" t="s">
        <v>15</v>
      </c>
      <c r="B15" s="2" t="s">
        <v>11</v>
      </c>
      <c r="C15" s="2"/>
      <c r="D15" s="2"/>
      <c r="E15" s="2"/>
      <c r="F15" s="2"/>
      <c r="G15" s="84">
        <f>'Period 1'!G15</f>
        <v>9</v>
      </c>
      <c r="H15" s="27"/>
      <c r="I15" s="5"/>
      <c r="J15" s="5"/>
      <c r="K15" s="5"/>
      <c r="L15" s="6"/>
      <c r="M15" s="6"/>
      <c r="N15" s="28"/>
      <c r="O15" s="176">
        <f>('Period 1'!O15*Mult_P1)+('Period 2'!O15*Mult_P2)+('Period 3'!O15*Mult_P3)+('Period 4'!O15*Mult_P4)+('Period 5'!O15*Mult_P5)+('Period 6'!O15*Mult_P6)+('Period 7'!O15*Mult_P7)+('Period 8'!O15*Mult_P8)+('Period 9'!O15*Mult_P9)+('Period 10'!O15*Mult_P10)+('Period 11'!O15*Mult_P11)+('Period 12'!O15*Mult_P12)+('Period 13'!O15*Mult_P13)+('Period 14'!O15*Mult_P14)+('Period 15'!O15*Mult_P15)</f>
        <v>0</v>
      </c>
      <c r="P15" s="176">
        <f>('Period 1'!P15*Mult_P1)+('Period 2'!P15*Mult_P2)+('Period 3'!P15*Mult_P3)+('Period 4'!P15*Mult_P4)+('Period 5'!P15*Mult_P5)+('Period 6'!P15*Mult_P6)+('Period 7'!P15*Mult_P7)+('Period 8'!P15*Mult_P8)+('Period 9'!P15*Mult_P9)+('Period 10'!P15*Mult_P10)+('Period 11'!P15*Mult_P11)+('Period 12'!P15*Mult_P12)+('Period 13'!P15*Mult_P13)+('Period 14'!P15*Mult_P14)+('Period 15'!P15*Mult_P15)</f>
        <v>0</v>
      </c>
      <c r="Q15" s="178">
        <f t="shared" ref="Q15:Q24" si="1">O15+P15</f>
        <v>0</v>
      </c>
      <c r="R15" s="48">
        <f t="shared" ref="R15" si="2">O15+O16</f>
        <v>0</v>
      </c>
      <c r="S15" s="401"/>
      <c r="T15" s="65">
        <f>('Period 1'!T15*Mult_P1)+('Period 2'!T15*Mult_P2)+('Period 3'!T15*Mult_P3)+('Period 4'!T15*Mult_P4)+('Period 5'!T15*Mult_P5)+('Period 6'!T15*Mult_P6)+('Period 7'!T15*Mult_P7)+('Period 8'!T15*Mult_P8)+('Period 9'!T15*Mult_P9)+('Period 10'!T15*Mult_P10)+('Period 11'!T15*Mult_P11)+('Period 12'!T15*Mult_P12)+('Period 13'!T15*Mult_P13)+('Period 14'!T15*Mult_P14)+('Period 15'!T15*Mult_P15)</f>
        <v>0</v>
      </c>
      <c r="U15" s="49">
        <f t="shared" ref="U15" si="3">R15+T15</f>
        <v>0</v>
      </c>
    </row>
    <row r="16" spans="1:21" hidden="1">
      <c r="A16" s="406">
        <f>'Period 1'!A16:F16</f>
        <v>0</v>
      </c>
      <c r="B16" s="407"/>
      <c r="C16" s="407"/>
      <c r="D16" s="407"/>
      <c r="E16" s="407"/>
      <c r="F16" s="408"/>
      <c r="G16" s="35"/>
      <c r="H16" s="27"/>
      <c r="I16" s="5"/>
      <c r="J16" s="5"/>
      <c r="K16" s="5"/>
      <c r="L16" s="6"/>
      <c r="M16" s="6"/>
      <c r="N16" s="28"/>
      <c r="O16" s="176">
        <f>('Period 1'!O16*Mult_P1)+('Period 2'!O16*Mult_P2)+('Period 3'!O16*Mult_P3)+('Period 4'!O16*Mult_P4)+('Period 5'!O16*Mult_P5)+('Period 6'!O16*Mult_P6)+('Period 7'!O16*Mult_P7)+('Period 8'!O16*Mult_P8)+('Period 9'!O16*Mult_P9)+('Period 10'!O16*Mult_P10)+('Period 11'!O16*Mult_P11)+('Period 12'!O16*Mult_P12)+('Period 13'!O16*Mult_P13)+('Period 14'!O16*Mult_P14)+('Period 15'!O16*Mult_P15)</f>
        <v>0</v>
      </c>
      <c r="P16" s="56"/>
      <c r="Q16" s="178">
        <f t="shared" si="1"/>
        <v>0</v>
      </c>
      <c r="R16" s="81"/>
      <c r="S16" s="402"/>
      <c r="T16" s="65">
        <f>('Period 1'!T16*Mult_P1)+('Period 2'!T16*Mult_P2)+('Period 3'!T16*Mult_P3)+('Period 4'!T16*Mult_P4)+('Period 5'!T16*Mult_P5)+('Period 6'!T16*Mult_P6)+('Period 7'!T16*Mult_P7)+('Period 8'!T16*Mult_P8)+('Period 9'!T16*Mult_P9)+('Period 10'!T16*Mult_P10)+('Period 11'!T16*Mult_P11)+('Period 12'!T16*Mult_P12)+('Period 13'!T16*Mult_P13)+('Period 14'!T16*Mult_P14)+('Period 15'!T16*Mult_P15)</f>
        <v>0</v>
      </c>
      <c r="U16" s="90"/>
    </row>
    <row r="17" spans="1:21" hidden="1">
      <c r="A17" s="18" t="s">
        <v>196</v>
      </c>
      <c r="B17" s="2" t="s">
        <v>11</v>
      </c>
      <c r="C17" s="2"/>
      <c r="D17" s="2"/>
      <c r="E17" s="2"/>
      <c r="F17" s="2"/>
      <c r="G17" s="84">
        <f>'Period 1'!G17</f>
        <v>9</v>
      </c>
      <c r="H17" s="27"/>
      <c r="I17" s="5"/>
      <c r="J17" s="5"/>
      <c r="K17" s="5"/>
      <c r="L17" s="6"/>
      <c r="M17" s="6"/>
      <c r="N17" s="28"/>
      <c r="O17" s="176">
        <f>('Period 1'!O17*Mult_P1)+('Period 2'!O17*Mult_P2)+('Period 3'!O17*Mult_P3)+('Period 4'!O17*Mult_P4)+('Period 5'!O17*Mult_P5)+('Period 6'!O17*Mult_P6)+('Period 7'!O17*Mult_P7)+('Period 8'!O17*Mult_P8)+('Period 9'!O17*Mult_P9)+('Period 10'!O17*Mult_P10)+('Period 11'!O17*Mult_P11)+('Period 12'!O17*Mult_P12)+('Period 13'!O17*Mult_P13)+('Period 14'!O17*Mult_P14)+('Period 15'!O17*Mult_P15)</f>
        <v>0</v>
      </c>
      <c r="P17" s="176">
        <f>('Period 1'!P17*Mult_P1)+('Period 2'!P17*Mult_P2)+('Period 3'!P17*Mult_P3)+('Period 4'!P17*Mult_P4)+('Period 5'!P17*Mult_P5)+('Period 6'!P17*Mult_P6)+('Period 7'!P17*Mult_P7)+('Period 8'!P17*Mult_P8)+('Period 9'!P17*Mult_P9)+('Period 10'!P17*Mult_P10)+('Period 11'!P17*Mult_P11)+('Period 12'!P17*Mult_P12)+('Period 13'!P17*Mult_P13)+('Period 14'!P17*Mult_P14)+('Period 15'!P17*Mult_P15)</f>
        <v>0</v>
      </c>
      <c r="Q17" s="178">
        <f t="shared" si="1"/>
        <v>0</v>
      </c>
      <c r="R17" s="48">
        <f t="shared" ref="R17" si="4">O17+O18</f>
        <v>0</v>
      </c>
      <c r="S17" s="401"/>
      <c r="T17" s="65">
        <f>('Period 1'!T17*Mult_P1)+('Period 2'!T17*Mult_P2)+('Period 3'!T17*Mult_P3)+('Period 4'!T17*Mult_P4)+('Period 5'!T17*Mult_P5)+('Period 6'!T17*Mult_P6)+('Period 7'!T17*Mult_P7)+('Period 8'!T17*Mult_P8)+('Period 9'!T17*Mult_P9)+('Period 10'!T17*Mult_P10)+('Period 11'!T17*Mult_P11)+('Period 12'!T17*Mult_P12)+('Period 13'!T17*Mult_P13)+('Period 14'!T17*Mult_P14)+('Period 15'!T17*Mult_P15)</f>
        <v>0</v>
      </c>
      <c r="U17" s="49">
        <f t="shared" ref="U17" si="5">R17+T17</f>
        <v>0</v>
      </c>
    </row>
    <row r="18" spans="1:21" hidden="1">
      <c r="A18" s="406">
        <f>'Period 1'!A18:F18</f>
        <v>0</v>
      </c>
      <c r="B18" s="407"/>
      <c r="C18" s="407"/>
      <c r="D18" s="407"/>
      <c r="E18" s="407"/>
      <c r="F18" s="408"/>
      <c r="G18" s="35"/>
      <c r="H18" s="27"/>
      <c r="I18" s="5"/>
      <c r="J18" s="5"/>
      <c r="K18" s="5"/>
      <c r="L18" s="6"/>
      <c r="M18" s="6"/>
      <c r="N18" s="28"/>
      <c r="O18" s="176">
        <f>('Period 1'!O18*Mult_P1)+('Period 2'!O18*Mult_P2)+('Period 3'!O18*Mult_P3)+('Period 4'!O18*Mult_P4)+('Period 5'!O18*Mult_P5)+('Period 6'!O18*Mult_P6)+('Period 7'!O18*Mult_P7)+('Period 8'!O18*Mult_P8)+('Period 9'!O18*Mult_P9)+('Period 10'!O18*Mult_P10)+('Period 11'!O18*Mult_P11)+('Period 12'!O18*Mult_P12)+('Period 13'!O18*Mult_P13)+('Period 14'!O18*Mult_P14)+('Period 15'!O18*Mult_P15)</f>
        <v>0</v>
      </c>
      <c r="P18" s="56"/>
      <c r="Q18" s="178">
        <f t="shared" si="1"/>
        <v>0</v>
      </c>
      <c r="R18" s="81"/>
      <c r="S18" s="402"/>
      <c r="T18" s="65">
        <f>('Period 1'!T18*Mult_P1)+('Period 2'!T18*Mult_P2)+('Period 3'!T18*Mult_P3)+('Period 4'!T18*Mult_P4)+('Period 5'!T18*Mult_P5)+('Period 6'!T18*Mult_P6)+('Period 7'!T18*Mult_P7)+('Period 8'!T18*Mult_P8)+('Period 9'!T18*Mult_P9)+('Period 10'!T18*Mult_P10)+('Period 11'!T18*Mult_P11)+('Period 12'!T18*Mult_P12)+('Period 13'!T18*Mult_P13)+('Period 14'!T18*Mult_P14)+('Period 15'!T18*Mult_P15)</f>
        <v>0</v>
      </c>
      <c r="U18" s="90"/>
    </row>
    <row r="19" spans="1:21" hidden="1">
      <c r="A19" s="18" t="s">
        <v>197</v>
      </c>
      <c r="B19" s="2" t="s">
        <v>11</v>
      </c>
      <c r="C19" s="2"/>
      <c r="D19" s="2"/>
      <c r="E19" s="2"/>
      <c r="F19" s="2"/>
      <c r="G19" s="84">
        <f>'Period 1'!G19</f>
        <v>9</v>
      </c>
      <c r="H19" s="27"/>
      <c r="I19" s="5"/>
      <c r="J19" s="5"/>
      <c r="K19" s="5"/>
      <c r="L19" s="6"/>
      <c r="M19" s="6"/>
      <c r="N19" s="28"/>
      <c r="O19" s="176">
        <f>('Period 1'!O19*Mult_P1)+('Period 2'!O19*Mult_P2)+('Period 3'!O19*Mult_P3)+('Period 4'!O19*Mult_P4)+('Period 5'!O19*Mult_P5)+('Period 6'!O19*Mult_P6)+('Period 7'!O19*Mult_P7)+('Period 8'!O19*Mult_P8)+('Period 9'!O19*Mult_P9)+('Period 10'!O19*Mult_P10)+('Period 11'!O19*Mult_P11)+('Period 12'!O19*Mult_P12)+('Period 13'!O19*Mult_P13)+('Period 14'!O19*Mult_P14)+('Period 15'!O19*Mult_P15)</f>
        <v>0</v>
      </c>
      <c r="P19" s="176">
        <f>('Period 1'!P19*Mult_P1)+('Period 2'!P19*Mult_P2)+('Period 3'!P19*Mult_P3)+('Period 4'!P19*Mult_P4)+('Period 5'!P19*Mult_P5)+('Period 6'!P19*Mult_P6)+('Period 7'!P19*Mult_P7)+('Period 8'!P19*Mult_P8)+('Period 9'!P19*Mult_P9)+('Period 10'!P19*Mult_P10)+('Period 11'!P19*Mult_P11)+('Period 12'!P19*Mult_P12)+('Period 13'!P19*Mult_P13)+('Period 14'!P19*Mult_P14)+('Period 15'!P19*Mult_P15)</f>
        <v>0</v>
      </c>
      <c r="Q19" s="178">
        <f t="shared" si="1"/>
        <v>0</v>
      </c>
      <c r="R19" s="48">
        <f t="shared" ref="R19" si="6">O19+O20</f>
        <v>0</v>
      </c>
      <c r="S19" s="401"/>
      <c r="T19" s="65">
        <f>('Period 1'!T19*Mult_P1)+('Period 2'!T19*Mult_P2)+('Period 3'!T19*Mult_P3)+('Period 4'!T19*Mult_P4)+('Period 5'!T19*Mult_P5)+('Period 6'!T19*Mult_P6)+('Period 7'!T19*Mult_P7)+('Period 8'!T19*Mult_P8)+('Period 9'!T19*Mult_P9)+('Period 10'!T19*Mult_P10)+('Period 11'!T19*Mult_P11)+('Period 12'!T19*Mult_P12)+('Period 13'!T19*Mult_P13)+('Period 14'!T19*Mult_P14)+('Period 15'!T19*Mult_P15)</f>
        <v>0</v>
      </c>
      <c r="U19" s="49">
        <f t="shared" ref="U19" si="7">R19+T19</f>
        <v>0</v>
      </c>
    </row>
    <row r="20" spans="1:21" hidden="1">
      <c r="A20" s="406">
        <f>'Period 1'!A20:F20</f>
        <v>0</v>
      </c>
      <c r="B20" s="407"/>
      <c r="C20" s="407"/>
      <c r="D20" s="407"/>
      <c r="E20" s="407"/>
      <c r="F20" s="408"/>
      <c r="G20" s="35"/>
      <c r="H20" s="27"/>
      <c r="I20" s="5"/>
      <c r="J20" s="5"/>
      <c r="K20" s="5"/>
      <c r="L20" s="6"/>
      <c r="M20" s="6"/>
      <c r="N20" s="28"/>
      <c r="O20" s="176">
        <f>('Period 1'!O20*Mult_P1)+('Period 2'!O20*Mult_P2)+('Period 3'!O20*Mult_P3)+('Period 4'!O20*Mult_P4)+('Period 5'!O20*Mult_P5)+('Period 6'!O20*Mult_P6)+('Period 7'!O20*Mult_P7)+('Period 8'!O20*Mult_P8)+('Period 9'!O20*Mult_P9)+('Period 10'!O20*Mult_P10)+('Period 11'!O20*Mult_P11)+('Period 12'!O20*Mult_P12)+('Period 13'!O20*Mult_P13)+('Period 14'!O20*Mult_P14)+('Period 15'!O20*Mult_P15)</f>
        <v>0</v>
      </c>
      <c r="P20" s="56"/>
      <c r="Q20" s="178">
        <f t="shared" si="1"/>
        <v>0</v>
      </c>
      <c r="R20" s="81"/>
      <c r="S20" s="402"/>
      <c r="T20" s="65">
        <f>('Period 1'!T20*Mult_P1)+('Period 2'!T20*Mult_P2)+('Period 3'!T20*Mult_P3)+('Period 4'!T20*Mult_P4)+('Period 5'!T20*Mult_P5)+('Period 6'!T20*Mult_P6)+('Period 7'!T20*Mult_P7)+('Period 8'!T20*Mult_P8)+('Period 9'!T20*Mult_P9)+('Period 10'!T20*Mult_P10)+('Period 11'!T20*Mult_P11)+('Period 12'!T20*Mult_P12)+('Period 13'!T20*Mult_P13)+('Period 14'!T20*Mult_P14)+('Period 15'!T20*Mult_P15)</f>
        <v>0</v>
      </c>
      <c r="U20" s="90"/>
    </row>
    <row r="21" spans="1:21" hidden="1">
      <c r="A21" s="18" t="s">
        <v>198</v>
      </c>
      <c r="B21" s="2" t="s">
        <v>11</v>
      </c>
      <c r="C21" s="2"/>
      <c r="D21" s="2"/>
      <c r="E21" s="2"/>
      <c r="F21" s="2"/>
      <c r="G21" s="84">
        <f>'Period 1'!G21</f>
        <v>9</v>
      </c>
      <c r="H21" s="27"/>
      <c r="I21" s="5"/>
      <c r="J21" s="5"/>
      <c r="K21" s="5"/>
      <c r="L21" s="6"/>
      <c r="M21" s="6"/>
      <c r="N21" s="28"/>
      <c r="O21" s="176">
        <f>('Period 1'!O21*Mult_P1)+('Period 2'!O21*Mult_P2)+('Period 3'!O21*Mult_P3)+('Period 4'!O21*Mult_P4)+('Period 5'!O21*Mult_P5)+('Period 6'!O21*Mult_P6)+('Period 7'!O21*Mult_P7)+('Period 8'!O21*Mult_P8)+('Period 9'!O21*Mult_P9)+('Period 10'!O21*Mult_P10)+('Period 11'!O21*Mult_P11)+('Period 12'!O21*Mult_P12)+('Period 13'!O21*Mult_P13)+('Period 14'!O21*Mult_P14)+('Period 15'!O21*Mult_P15)</f>
        <v>0</v>
      </c>
      <c r="P21" s="176">
        <f>('Period 1'!P21*Mult_P1)+('Period 2'!P21*Mult_P2)+('Period 3'!P21*Mult_P3)+('Period 4'!P21*Mult_P4)+('Period 5'!P21*Mult_P5)+('Period 6'!P21*Mult_P6)+('Period 7'!P21*Mult_P7)+('Period 8'!P21*Mult_P8)+('Period 9'!P21*Mult_P9)+('Period 10'!P21*Mult_P10)+('Period 11'!P21*Mult_P11)+('Period 12'!P21*Mult_P12)+('Period 13'!P21*Mult_P13)+('Period 14'!P21*Mult_P14)+('Period 15'!P21*Mult_P15)</f>
        <v>0</v>
      </c>
      <c r="Q21" s="178">
        <f t="shared" si="1"/>
        <v>0</v>
      </c>
      <c r="R21" s="48">
        <f t="shared" ref="R21" si="8">O21+O22</f>
        <v>0</v>
      </c>
      <c r="S21" s="401"/>
      <c r="T21" s="65">
        <f>('Period 1'!T21*Mult_P1)+('Period 2'!T21*Mult_P2)+('Period 3'!T21*Mult_P3)+('Period 4'!T21*Mult_P4)+('Period 5'!T21*Mult_P5)+('Period 6'!T21*Mult_P6)+('Period 7'!T21*Mult_P7)+('Period 8'!T21*Mult_P8)+('Period 9'!T21*Mult_P9)+('Period 10'!T21*Mult_P10)+('Period 11'!T21*Mult_P11)+('Period 12'!T21*Mult_P12)+('Period 13'!T21*Mult_P13)+('Period 14'!T21*Mult_P14)+('Period 15'!T21*Mult_P15)</f>
        <v>0</v>
      </c>
      <c r="U21" s="49">
        <f t="shared" ref="U21" si="9">R21+T21</f>
        <v>0</v>
      </c>
    </row>
    <row r="22" spans="1:21" hidden="1">
      <c r="A22" s="406">
        <f>'Period 1'!A22:F22</f>
        <v>0</v>
      </c>
      <c r="B22" s="407"/>
      <c r="C22" s="407"/>
      <c r="D22" s="407"/>
      <c r="E22" s="407"/>
      <c r="F22" s="408"/>
      <c r="G22" s="35"/>
      <c r="H22" s="27"/>
      <c r="I22" s="5"/>
      <c r="J22" s="5"/>
      <c r="K22" s="5"/>
      <c r="L22" s="6"/>
      <c r="M22" s="6"/>
      <c r="N22" s="28"/>
      <c r="O22" s="176">
        <f>('Period 1'!O22*Mult_P1)+('Period 2'!O22*Mult_P2)+('Period 3'!O22*Mult_P3)+('Period 4'!O22*Mult_P4)+('Period 5'!O22*Mult_P5)+('Period 6'!O22*Mult_P6)+('Period 7'!O22*Mult_P7)+('Period 8'!O22*Mult_P8)+('Period 9'!O22*Mult_P9)+('Period 10'!O22*Mult_P10)+('Period 11'!O22*Mult_P11)+('Period 12'!O22*Mult_P12)+('Period 13'!O22*Mult_P13)+('Period 14'!O22*Mult_P14)+('Period 15'!O22*Mult_P15)</f>
        <v>0</v>
      </c>
      <c r="P22" s="56"/>
      <c r="Q22" s="178">
        <f t="shared" si="1"/>
        <v>0</v>
      </c>
      <c r="R22" s="81"/>
      <c r="S22" s="402"/>
      <c r="T22" s="65">
        <f>('Period 1'!T22*Mult_P1)+('Period 2'!T22*Mult_P2)+('Period 3'!T22*Mult_P3)+('Period 4'!T22*Mult_P4)+('Period 5'!T22*Mult_P5)+('Period 6'!T22*Mult_P6)+('Period 7'!T22*Mult_P7)+('Period 8'!T22*Mult_P8)+('Period 9'!T22*Mult_P9)+('Period 10'!T22*Mult_P10)+('Period 11'!T22*Mult_P11)+('Period 12'!T22*Mult_P12)+('Period 13'!T22*Mult_P13)+('Period 14'!T22*Mult_P14)+('Period 15'!T22*Mult_P15)</f>
        <v>0</v>
      </c>
      <c r="U22" s="90"/>
    </row>
    <row r="23" spans="1:21" hidden="1">
      <c r="A23" s="18" t="s">
        <v>199</v>
      </c>
      <c r="B23" s="2" t="s">
        <v>11</v>
      </c>
      <c r="C23" s="2"/>
      <c r="D23" s="2"/>
      <c r="E23" s="2"/>
      <c r="F23" s="2"/>
      <c r="G23" s="84">
        <f>'Period 1'!G23</f>
        <v>9</v>
      </c>
      <c r="H23" s="27"/>
      <c r="I23" s="5"/>
      <c r="J23" s="5"/>
      <c r="K23" s="5"/>
      <c r="L23" s="6"/>
      <c r="M23" s="6"/>
      <c r="N23" s="28"/>
      <c r="O23" s="176">
        <f>('Period 1'!O23*Mult_P1)+('Period 2'!O23*Mult_P2)+('Period 3'!O23*Mult_P3)+('Period 4'!O23*Mult_P4)+('Period 5'!O23*Mult_P5)+('Period 6'!O23*Mult_P6)+('Period 7'!O23*Mult_P7)+('Period 8'!O23*Mult_P8)+('Period 9'!O23*Mult_P9)+('Period 10'!O23*Mult_P10)+('Period 11'!O23*Mult_P11)+('Period 12'!O23*Mult_P12)+('Period 13'!O23*Mult_P13)+('Period 14'!O23*Mult_P14)+('Period 15'!O23*Mult_P15)</f>
        <v>0</v>
      </c>
      <c r="P23" s="176">
        <f>('Period 1'!P23*Mult_P1)+('Period 2'!P23*Mult_P2)+('Period 3'!P23*Mult_P3)+('Period 4'!P23*Mult_P4)+('Period 5'!P23*Mult_P5)+('Period 6'!P23*Mult_P6)+('Period 7'!P23*Mult_P7)+('Period 8'!P23*Mult_P8)+('Period 9'!P23*Mult_P9)+('Period 10'!P23*Mult_P10)+('Period 11'!P23*Mult_P11)+('Period 12'!P23*Mult_P12)+('Period 13'!P23*Mult_P13)+('Period 14'!P23*Mult_P14)+('Period 15'!P23*Mult_P15)</f>
        <v>0</v>
      </c>
      <c r="Q23" s="178">
        <f t="shared" si="1"/>
        <v>0</v>
      </c>
      <c r="R23" s="48">
        <f t="shared" ref="R23" si="10">O23+O24</f>
        <v>0</v>
      </c>
      <c r="S23" s="401"/>
      <c r="T23" s="65">
        <f>('Period 1'!T23*Mult_P1)+('Period 2'!T23*Mult_P2)+('Period 3'!T23*Mult_P3)+('Period 4'!T23*Mult_P4)+('Period 5'!T23*Mult_P5)+('Period 6'!T23*Mult_P6)+('Period 7'!T23*Mult_P7)+('Period 8'!T23*Mult_P8)+('Period 9'!T23*Mult_P9)+('Period 10'!T23*Mult_P10)+('Period 11'!T23*Mult_P11)+('Period 12'!T23*Mult_P12)+('Period 13'!T23*Mult_P13)+('Period 14'!T23*Mult_P14)+('Period 15'!T23*Mult_P15)</f>
        <v>0</v>
      </c>
      <c r="U23" s="49">
        <f t="shared" ref="U23" si="11">R23+T23</f>
        <v>0</v>
      </c>
    </row>
    <row r="24" spans="1:21" hidden="1">
      <c r="A24" s="406">
        <f>'Period 1'!A24:F24</f>
        <v>0</v>
      </c>
      <c r="B24" s="407"/>
      <c r="C24" s="407"/>
      <c r="D24" s="407"/>
      <c r="E24" s="407"/>
      <c r="F24" s="408"/>
      <c r="G24" s="35"/>
      <c r="H24" s="27"/>
      <c r="I24" s="5"/>
      <c r="J24" s="5"/>
      <c r="K24" s="5"/>
      <c r="L24" s="6"/>
      <c r="M24" s="6"/>
      <c r="N24" s="28"/>
      <c r="O24" s="176">
        <f>('Period 1'!O24*Mult_P1)+('Period 2'!O24*Mult_P2)+('Period 3'!O24*Mult_P3)+('Period 4'!O24*Mult_P4)+('Period 5'!O24*Mult_P5)+('Period 6'!O24*Mult_P6)+('Period 7'!O24*Mult_P7)+('Period 8'!O24*Mult_P8)+('Period 9'!O24*Mult_P9)+('Period 10'!O24*Mult_P10)+('Period 11'!O24*Mult_P11)+('Period 12'!O24*Mult_P12)+('Period 13'!O24*Mult_P13)+('Period 14'!O24*Mult_P14)+('Period 15'!O24*Mult_P15)</f>
        <v>0</v>
      </c>
      <c r="P24" s="56"/>
      <c r="Q24" s="178">
        <f t="shared" si="1"/>
        <v>0</v>
      </c>
      <c r="R24" s="81"/>
      <c r="S24" s="402"/>
      <c r="T24" s="65">
        <f>('Period 1'!T24*Mult_P1)+('Period 2'!T24*Mult_P2)+('Period 3'!T24*Mult_P3)+('Period 4'!T24*Mult_P4)+('Period 5'!T24*Mult_P5)+('Period 6'!T24*Mult_P6)+('Period 7'!T24*Mult_P7)+('Period 8'!T24*Mult_P8)+('Period 9'!T24*Mult_P9)+('Period 10'!T24*Mult_P10)+('Period 11'!T24*Mult_P11)+('Period 12'!T24*Mult_P12)+('Period 13'!T24*Mult_P13)+('Period 14'!T24*Mult_P14)+('Period 15'!T24*Mult_P15)</f>
        <v>0</v>
      </c>
      <c r="U24" s="90"/>
    </row>
    <row r="25" spans="1:21" hidden="1">
      <c r="A25" s="18" t="s">
        <v>237</v>
      </c>
      <c r="B25" s="2" t="s">
        <v>11</v>
      </c>
      <c r="C25" s="2"/>
      <c r="D25" s="2"/>
      <c r="E25" s="2"/>
      <c r="F25" s="2"/>
      <c r="G25" s="84">
        <f>'Period 1'!G25</f>
        <v>9</v>
      </c>
      <c r="H25" s="27"/>
      <c r="I25" s="5"/>
      <c r="J25" s="5"/>
      <c r="K25" s="5"/>
      <c r="L25" s="6"/>
      <c r="M25" s="6"/>
      <c r="N25" s="28"/>
      <c r="O25" s="176">
        <f>('Period 1'!O25*Mult_P1)+('Period 2'!O25*Mult_P2)+('Period 3'!O25*Mult_P3)+('Period 4'!O25*Mult_P4)+('Period 5'!O25*Mult_P5)+('Period 6'!O25*Mult_P6)+('Period 7'!O25*Mult_P7)+('Period 8'!O25*Mult_P8)+('Period 9'!O25*Mult_P9)+('Period 10'!O25*Mult_P10)+('Period 11'!O25*Mult_P11)+('Period 12'!O25*Mult_P12)+('Period 13'!O25*Mult_P13)+('Period 14'!O25*Mult_P14)+('Period 15'!O25*Mult_P15)</f>
        <v>0</v>
      </c>
      <c r="P25" s="176">
        <f>('Period 1'!P25*Mult_P1)+('Period 2'!P25*Mult_P2)+('Period 3'!P25*Mult_P3)+('Period 4'!P25*Mult_P4)+('Period 5'!P25*Mult_P5)+('Period 6'!P25*Mult_P6)+('Period 7'!P25*Mult_P7)+('Period 8'!P25*Mult_P8)+('Period 9'!P25*Mult_P9)+('Period 10'!P25*Mult_P10)+('Period 11'!P25*Mult_P11)+('Period 12'!P25*Mult_P12)+('Period 13'!P25*Mult_P13)+('Period 14'!P25*Mult_P14)+('Period 15'!P25*Mult_P15)</f>
        <v>0</v>
      </c>
      <c r="Q25" s="178">
        <f t="shared" ref="Q25:Q26" si="12">O25+P25</f>
        <v>0</v>
      </c>
      <c r="R25" s="48">
        <f t="shared" ref="R25" si="13">O25+O26</f>
        <v>0</v>
      </c>
      <c r="S25" s="401"/>
      <c r="T25" s="65">
        <f>('Period 1'!T25*Mult_P1)+('Period 2'!T25*Mult_P2)+('Period 3'!T25*Mult_P3)+('Period 4'!T25*Mult_P4)+('Period 5'!T25*Mult_P5)+('Period 6'!T25*Mult_P6)+('Period 7'!T25*Mult_P7)+('Period 8'!T25*Mult_P8)+('Period 9'!T25*Mult_P9)+('Period 10'!T25*Mult_P10)+('Period 11'!T25*Mult_P11)+('Period 12'!T25*Mult_P12)+('Period 13'!T25*Mult_P13)+('Period 14'!T25*Mult_P14)+('Period 15'!T25*Mult_P15)</f>
        <v>0</v>
      </c>
      <c r="U25" s="49">
        <f t="shared" ref="U25" si="14">R25+T25</f>
        <v>0</v>
      </c>
    </row>
    <row r="26" spans="1:21" hidden="1">
      <c r="A26" s="406">
        <f>'Period 1'!A26:F26</f>
        <v>0</v>
      </c>
      <c r="B26" s="407"/>
      <c r="C26" s="407"/>
      <c r="D26" s="407"/>
      <c r="E26" s="407"/>
      <c r="F26" s="408"/>
      <c r="G26" s="35"/>
      <c r="H26" s="27"/>
      <c r="I26" s="5"/>
      <c r="J26" s="5"/>
      <c r="K26" s="5"/>
      <c r="L26" s="6"/>
      <c r="M26" s="6"/>
      <c r="N26" s="28"/>
      <c r="O26" s="176">
        <f>('Period 1'!O26*Mult_P1)+('Period 2'!O26*Mult_P2)+('Period 3'!O26*Mult_P3)+('Period 4'!O26*Mult_P4)+('Period 5'!O26*Mult_P5)+('Period 6'!O26*Mult_P6)+('Period 7'!O26*Mult_P7)+('Period 8'!O26*Mult_P8)+('Period 9'!O26*Mult_P9)+('Period 10'!O26*Mult_P10)+('Period 11'!O26*Mult_P11)+('Period 12'!O26*Mult_P12)+('Period 13'!O26*Mult_P13)+('Period 14'!O26*Mult_P14)+('Period 15'!O26*Mult_P15)</f>
        <v>0</v>
      </c>
      <c r="P26" s="56"/>
      <c r="Q26" s="178">
        <f t="shared" si="12"/>
        <v>0</v>
      </c>
      <c r="R26" s="81"/>
      <c r="S26" s="402"/>
      <c r="T26" s="65">
        <f>('Period 1'!T26*Mult_P1)+('Period 2'!T26*Mult_P2)+('Period 3'!T26*Mult_P3)+('Period 4'!T26*Mult_P4)+('Period 5'!T26*Mult_P5)+('Period 6'!T26*Mult_P6)+('Period 7'!T26*Mult_P7)+('Period 8'!T26*Mult_P8)+('Period 9'!T26*Mult_P9)+('Period 10'!T26*Mult_P10)+('Period 11'!T26*Mult_P11)+('Period 12'!T26*Mult_P12)+('Period 13'!T26*Mult_P13)+('Period 14'!T26*Mult_P14)+('Period 15'!T26*Mult_P15)</f>
        <v>0</v>
      </c>
      <c r="U26" s="90"/>
    </row>
    <row r="27" spans="1:21" hidden="1">
      <c r="A27" s="18" t="s">
        <v>238</v>
      </c>
      <c r="B27" s="2" t="s">
        <v>11</v>
      </c>
      <c r="C27" s="2"/>
      <c r="D27" s="2"/>
      <c r="E27" s="2"/>
      <c r="F27" s="2"/>
      <c r="G27" s="84">
        <f>'Period 1'!G27</f>
        <v>9</v>
      </c>
      <c r="H27" s="27"/>
      <c r="I27" s="5"/>
      <c r="J27" s="5"/>
      <c r="K27" s="5"/>
      <c r="L27" s="6"/>
      <c r="M27" s="6"/>
      <c r="N27" s="28"/>
      <c r="O27" s="176">
        <f>('Period 1'!O27*Mult_P1)+('Period 2'!O27*Mult_P2)+('Period 3'!O27*Mult_P3)+('Period 4'!O27*Mult_P4)+('Period 5'!O27*Mult_P5)+('Period 6'!O27*Mult_P6)+('Period 7'!O27*Mult_P7)+('Period 8'!O27*Mult_P8)+('Period 9'!O27*Mult_P9)+('Period 10'!O27*Mult_P10)+('Period 11'!O27*Mult_P11)+('Period 12'!O27*Mult_P12)+('Period 13'!O27*Mult_P13)+('Period 14'!O27*Mult_P14)+('Period 15'!O27*Mult_P15)</f>
        <v>0</v>
      </c>
      <c r="P27" s="176">
        <f>('Period 1'!P27*Mult_P1)+('Period 2'!P27*Mult_P2)+('Period 3'!P27*Mult_P3)+('Period 4'!P27*Mult_P4)+('Period 5'!P27*Mult_P5)+('Period 6'!P27*Mult_P6)+('Period 7'!P27*Mult_P7)+('Period 8'!P27*Mult_P8)+('Period 9'!P27*Mult_P9)+('Period 10'!P27*Mult_P10)+('Period 11'!P27*Mult_P11)+('Period 12'!P27*Mult_P12)+('Period 13'!P27*Mult_P13)+('Period 14'!P27*Mult_P14)+('Period 15'!P27*Mult_P15)</f>
        <v>0</v>
      </c>
      <c r="Q27" s="178">
        <f t="shared" ref="Q27:Q28" si="15">O27+P27</f>
        <v>0</v>
      </c>
      <c r="R27" s="48">
        <f t="shared" ref="R27" si="16">O27+O28</f>
        <v>0</v>
      </c>
      <c r="S27" s="401"/>
      <c r="T27" s="65">
        <f>('Period 1'!T27*Mult_P1)+('Period 2'!T27*Mult_P2)+('Period 3'!T27*Mult_P3)+('Period 4'!T27*Mult_P4)+('Period 5'!T27*Mult_P5)+('Period 6'!T27*Mult_P6)+('Period 7'!T27*Mult_P7)+('Period 8'!T27*Mult_P8)+('Period 9'!T27*Mult_P9)+('Period 10'!T27*Mult_P10)+('Period 11'!T27*Mult_P11)+('Period 12'!T27*Mult_P12)+('Period 13'!T27*Mult_P13)+('Period 14'!T27*Mult_P14)+('Period 15'!T27*Mult_P15)</f>
        <v>0</v>
      </c>
      <c r="U27" s="49">
        <f t="shared" ref="U27" si="17">R27+T27</f>
        <v>0</v>
      </c>
    </row>
    <row r="28" spans="1:21" hidden="1">
      <c r="A28" s="406">
        <f>'Period 1'!A28:F28</f>
        <v>0</v>
      </c>
      <c r="B28" s="407"/>
      <c r="C28" s="407"/>
      <c r="D28" s="407"/>
      <c r="E28" s="407"/>
      <c r="F28" s="408"/>
      <c r="G28" s="35"/>
      <c r="H28" s="27"/>
      <c r="I28" s="5"/>
      <c r="J28" s="5"/>
      <c r="K28" s="5"/>
      <c r="L28" s="6"/>
      <c r="M28" s="6"/>
      <c r="N28" s="28"/>
      <c r="O28" s="176">
        <f>('Period 1'!O28*Mult_P1)+('Period 2'!O28*Mult_P2)+('Period 3'!O28*Mult_P3)+('Period 4'!O28*Mult_P4)+('Period 5'!O28*Mult_P5)+('Period 6'!O28*Mult_P6)+('Period 7'!O28*Mult_P7)+('Period 8'!O28*Mult_P8)+('Period 9'!O28*Mult_P9)+('Period 10'!O28*Mult_P10)+('Period 11'!O28*Mult_P11)+('Period 12'!O28*Mult_P12)+('Period 13'!O28*Mult_P13)+('Period 14'!O28*Mult_P14)+('Period 15'!O28*Mult_P15)</f>
        <v>0</v>
      </c>
      <c r="P28" s="56"/>
      <c r="Q28" s="178">
        <f t="shared" si="15"/>
        <v>0</v>
      </c>
      <c r="R28" s="81"/>
      <c r="S28" s="402"/>
      <c r="T28" s="65">
        <f>('Period 1'!T28*Mult_P1)+('Period 2'!T28*Mult_P2)+('Period 3'!T28*Mult_P3)+('Period 4'!T28*Mult_P4)+('Period 5'!T28*Mult_P5)+('Period 6'!T28*Mult_P6)+('Period 7'!T28*Mult_P7)+('Period 8'!T28*Mult_P8)+('Period 9'!T28*Mult_P9)+('Period 10'!T28*Mult_P10)+('Period 11'!T28*Mult_P11)+('Period 12'!T28*Mult_P12)+('Period 13'!T28*Mult_P13)+('Period 14'!T28*Mult_P14)+('Period 15'!T28*Mult_P15)</f>
        <v>0</v>
      </c>
      <c r="U28" s="90"/>
    </row>
    <row r="29" spans="1:21" hidden="1">
      <c r="A29" s="18" t="s">
        <v>239</v>
      </c>
      <c r="B29" s="2" t="s">
        <v>11</v>
      </c>
      <c r="C29" s="2"/>
      <c r="D29" s="2"/>
      <c r="E29" s="2"/>
      <c r="F29" s="2"/>
      <c r="G29" s="84">
        <f>'Period 1'!G29</f>
        <v>9</v>
      </c>
      <c r="H29" s="27"/>
      <c r="I29" s="5"/>
      <c r="J29" s="5"/>
      <c r="K29" s="5"/>
      <c r="L29" s="6"/>
      <c r="M29" s="6"/>
      <c r="N29" s="28"/>
      <c r="O29" s="176">
        <f>('Period 1'!O29*Mult_P1)+('Period 2'!O29*Mult_P2)+('Period 3'!O29*Mult_P3)+('Period 4'!O29*Mult_P4)+('Period 5'!O29*Mult_P5)+('Period 6'!O29*Mult_P6)+('Period 7'!O29*Mult_P7)+('Period 8'!O29*Mult_P8)+('Period 9'!O29*Mult_P9)+('Period 10'!O29*Mult_P10)+('Period 11'!O29*Mult_P11)+('Period 12'!O29*Mult_P12)+('Period 13'!O29*Mult_P13)+('Period 14'!O29*Mult_P14)+('Period 15'!O29*Mult_P15)</f>
        <v>0</v>
      </c>
      <c r="P29" s="176">
        <f>('Period 1'!P29*Mult_P1)+('Period 2'!P29*Mult_P2)+('Period 3'!P29*Mult_P3)+('Period 4'!P29*Mult_P4)+('Period 5'!P29*Mult_P5)+('Period 6'!P29*Mult_P6)+('Period 7'!P29*Mult_P7)+('Period 8'!P29*Mult_P8)+('Period 9'!P29*Mult_P9)+('Period 10'!P29*Mult_P10)+('Period 11'!P29*Mult_P11)+('Period 12'!P29*Mult_P12)+('Period 13'!P29*Mult_P13)+('Period 14'!P29*Mult_P14)+('Period 15'!P29*Mult_P15)</f>
        <v>0</v>
      </c>
      <c r="Q29" s="178">
        <f t="shared" ref="Q29:Q30" si="18">O29+P29</f>
        <v>0</v>
      </c>
      <c r="R29" s="48">
        <f t="shared" ref="R29" si="19">O29+O30</f>
        <v>0</v>
      </c>
      <c r="S29" s="401"/>
      <c r="T29" s="65">
        <f>('Period 1'!T29*Mult_P1)+('Period 2'!T29*Mult_P2)+('Period 3'!T29*Mult_P3)+('Period 4'!T29*Mult_P4)+('Period 5'!T29*Mult_P5)+('Period 6'!T29*Mult_P6)+('Period 7'!T29*Mult_P7)+('Period 8'!T29*Mult_P8)+('Period 9'!T29*Mult_P9)+('Period 10'!T29*Mult_P10)+('Period 11'!T29*Mult_P11)+('Period 12'!T29*Mult_P12)+('Period 13'!T29*Mult_P13)+('Period 14'!T29*Mult_P14)+('Period 15'!T29*Mult_P15)</f>
        <v>0</v>
      </c>
      <c r="U29" s="49">
        <f t="shared" ref="U29" si="20">R29+T29</f>
        <v>0</v>
      </c>
    </row>
    <row r="30" spans="1:21" hidden="1">
      <c r="A30" s="406">
        <f>'Period 1'!A30:F30</f>
        <v>0</v>
      </c>
      <c r="B30" s="407"/>
      <c r="C30" s="407"/>
      <c r="D30" s="407"/>
      <c r="E30" s="407"/>
      <c r="F30" s="408"/>
      <c r="G30" s="35"/>
      <c r="H30" s="27"/>
      <c r="I30" s="5"/>
      <c r="J30" s="5"/>
      <c r="K30" s="5"/>
      <c r="L30" s="6"/>
      <c r="M30" s="6"/>
      <c r="N30" s="28"/>
      <c r="O30" s="176">
        <f>('Period 1'!O30*Mult_P1)+('Period 2'!O30*Mult_P2)+('Period 3'!O30*Mult_P3)+('Period 4'!O30*Mult_P4)+('Period 5'!O30*Mult_P5)+('Period 6'!O30*Mult_P6)+('Period 7'!O30*Mult_P7)+('Period 8'!O30*Mult_P8)+('Period 9'!O30*Mult_P9)+('Period 10'!O30*Mult_P10)+('Period 11'!O30*Mult_P11)+('Period 12'!O30*Mult_P12)+('Period 13'!O30*Mult_P13)+('Period 14'!O30*Mult_P14)+('Period 15'!O30*Mult_P15)</f>
        <v>0</v>
      </c>
      <c r="P30" s="56"/>
      <c r="Q30" s="178">
        <f t="shared" si="18"/>
        <v>0</v>
      </c>
      <c r="R30" s="81"/>
      <c r="S30" s="402"/>
      <c r="T30" s="65">
        <f>('Period 1'!T30*Mult_P1)+('Period 2'!T30*Mult_P2)+('Period 3'!T30*Mult_P3)+('Period 4'!T30*Mult_P4)+('Period 5'!T30*Mult_P5)+('Period 6'!T30*Mult_P6)+('Period 7'!T30*Mult_P7)+('Period 8'!T30*Mult_P8)+('Period 9'!T30*Mult_P9)+('Period 10'!T30*Mult_P10)+('Period 11'!T30*Mult_P11)+('Period 12'!T30*Mult_P12)+('Period 13'!T30*Mult_P13)+('Period 14'!T30*Mult_P14)+('Period 15'!T30*Mult_P15)</f>
        <v>0</v>
      </c>
      <c r="U30" s="90"/>
    </row>
    <row r="31" spans="1:21" hidden="1">
      <c r="A31" s="18" t="s">
        <v>240</v>
      </c>
      <c r="B31" s="2" t="s">
        <v>11</v>
      </c>
      <c r="C31" s="2"/>
      <c r="D31" s="2"/>
      <c r="E31" s="2"/>
      <c r="F31" s="2"/>
      <c r="G31" s="84">
        <f>'Period 1'!G31</f>
        <v>9</v>
      </c>
      <c r="H31" s="27"/>
      <c r="I31" s="5"/>
      <c r="J31" s="5"/>
      <c r="K31" s="5"/>
      <c r="L31" s="6"/>
      <c r="M31" s="6"/>
      <c r="N31" s="28"/>
      <c r="O31" s="176">
        <f>('Period 1'!O31*Mult_P1)+('Period 2'!O31*Mult_P2)+('Period 3'!O31*Mult_P3)+('Period 4'!O31*Mult_P4)+('Period 5'!O31*Mult_P5)+('Period 6'!O31*Mult_P6)+('Period 7'!O31*Mult_P7)+('Period 8'!O31*Mult_P8)+('Period 9'!O31*Mult_P9)+('Period 10'!O31*Mult_P10)+('Period 11'!O31*Mult_P11)+('Period 12'!O31*Mult_P12)+('Period 13'!O31*Mult_P13)+('Period 14'!O31*Mult_P14)+('Period 15'!O31*Mult_P15)</f>
        <v>0</v>
      </c>
      <c r="P31" s="176">
        <f>('Period 1'!P31*Mult_P1)+('Period 2'!P31*Mult_P2)+('Period 3'!P31*Mult_P3)+('Period 4'!P31*Mult_P4)+('Period 5'!P31*Mult_P5)+('Period 6'!P31*Mult_P6)+('Period 7'!P31*Mult_P7)+('Period 8'!P31*Mult_P8)+('Period 9'!P31*Mult_P9)+('Period 10'!P31*Mult_P10)+('Period 11'!P31*Mult_P11)+('Period 12'!P31*Mult_P12)+('Period 13'!P31*Mult_P13)+('Period 14'!P31*Mult_P14)+('Period 15'!P31*Mult_P15)</f>
        <v>0</v>
      </c>
      <c r="Q31" s="178">
        <f t="shared" ref="Q31:Q32" si="21">O31+P31</f>
        <v>0</v>
      </c>
      <c r="R31" s="48">
        <f t="shared" ref="R31" si="22">O31+O32</f>
        <v>0</v>
      </c>
      <c r="S31" s="401"/>
      <c r="T31" s="65">
        <f>('Period 1'!T31*Mult_P1)+('Period 2'!T31*Mult_P2)+('Period 3'!T31*Mult_P3)+('Period 4'!T31*Mult_P4)+('Period 5'!T31*Mult_P5)+('Period 6'!T31*Mult_P6)+('Period 7'!T31*Mult_P7)+('Period 8'!T31*Mult_P8)+('Period 9'!T31*Mult_P9)+('Period 10'!T31*Mult_P10)+('Period 11'!T31*Mult_P11)+('Period 12'!T31*Mult_P12)+('Period 13'!T31*Mult_P13)+('Period 14'!T31*Mult_P14)+('Period 15'!T31*Mult_P15)</f>
        <v>0</v>
      </c>
      <c r="U31" s="49">
        <f t="shared" ref="U31" si="23">R31+T31</f>
        <v>0</v>
      </c>
    </row>
    <row r="32" spans="1:21" hidden="1">
      <c r="A32" s="406">
        <f>'Period 1'!A32:F32</f>
        <v>0</v>
      </c>
      <c r="B32" s="407"/>
      <c r="C32" s="407"/>
      <c r="D32" s="407"/>
      <c r="E32" s="407"/>
      <c r="F32" s="408"/>
      <c r="G32" s="35"/>
      <c r="H32" s="27"/>
      <c r="I32" s="5"/>
      <c r="J32" s="5"/>
      <c r="K32" s="5"/>
      <c r="L32" s="6"/>
      <c r="M32" s="6"/>
      <c r="N32" s="28"/>
      <c r="O32" s="176">
        <f>('Period 1'!O32*Mult_P1)+('Period 2'!O32*Mult_P2)+('Period 3'!O32*Mult_P3)+('Period 4'!O32*Mult_P4)+('Period 5'!O32*Mult_P5)+('Period 6'!O32*Mult_P6)+('Period 7'!O32*Mult_P7)+('Period 8'!O32*Mult_P8)+('Period 9'!O32*Mult_P9)+('Period 10'!O32*Mult_P10)+('Period 11'!O32*Mult_P11)+('Period 12'!O32*Mult_P12)+('Period 13'!O32*Mult_P13)+('Period 14'!O32*Mult_P14)+('Period 15'!O32*Mult_P15)</f>
        <v>0</v>
      </c>
      <c r="P32" s="56"/>
      <c r="Q32" s="178">
        <f t="shared" si="21"/>
        <v>0</v>
      </c>
      <c r="R32" s="81"/>
      <c r="S32" s="402"/>
      <c r="T32" s="65">
        <f>('Period 1'!T32*Mult_P1)+('Period 2'!T32*Mult_P2)+('Period 3'!T32*Mult_P3)+('Period 4'!T32*Mult_P4)+('Period 5'!T32*Mult_P5)+('Period 6'!T32*Mult_P6)+('Period 7'!T32*Mult_P7)+('Period 8'!T32*Mult_P8)+('Period 9'!T32*Mult_P9)+('Period 10'!T32*Mult_P10)+('Period 11'!T32*Mult_P11)+('Period 12'!T32*Mult_P12)+('Period 13'!T32*Mult_P13)+('Period 14'!T32*Mult_P14)+('Period 15'!T32*Mult_P15)</f>
        <v>0</v>
      </c>
      <c r="U32" s="90"/>
    </row>
    <row r="33" spans="1:21" hidden="1">
      <c r="A33" s="18" t="s">
        <v>241</v>
      </c>
      <c r="B33" s="2" t="s">
        <v>11</v>
      </c>
      <c r="C33" s="2"/>
      <c r="D33" s="2"/>
      <c r="E33" s="2"/>
      <c r="F33" s="2"/>
      <c r="G33" s="84">
        <f>'Period 1'!G33</f>
        <v>9</v>
      </c>
      <c r="H33" s="27"/>
      <c r="I33" s="5"/>
      <c r="J33" s="5"/>
      <c r="K33" s="5"/>
      <c r="L33" s="6"/>
      <c r="M33" s="6"/>
      <c r="N33" s="28"/>
      <c r="O33" s="176">
        <f>('Period 1'!O33*Mult_P1)+('Period 2'!O33*Mult_P2)+('Period 3'!O33*Mult_P3)+('Period 4'!O33*Mult_P4)+('Period 5'!O33*Mult_P5)+('Period 6'!O33*Mult_P6)+('Period 7'!O33*Mult_P7)+('Period 8'!O33*Mult_P8)+('Period 9'!O33*Mult_P9)+('Period 10'!O33*Mult_P10)+('Period 11'!O33*Mult_P11)+('Period 12'!O33*Mult_P12)+('Period 13'!O33*Mult_P13)+('Period 14'!O33*Mult_P14)+('Period 15'!O33*Mult_P15)</f>
        <v>0</v>
      </c>
      <c r="P33" s="176">
        <f>('Period 1'!P33*Mult_P1)+('Period 2'!P33*Mult_P2)+('Period 3'!P33*Mult_P3)+('Period 4'!P33*Mult_P4)+('Period 5'!P33*Mult_P5)+('Period 6'!P33*Mult_P6)+('Period 7'!P33*Mult_P7)+('Period 8'!P33*Mult_P8)+('Period 9'!P33*Mult_P9)+('Period 10'!P33*Mult_P10)+('Period 11'!P33*Mult_P11)+('Period 12'!P33*Mult_P12)+('Period 13'!P33*Mult_P13)+('Period 14'!P33*Mult_P14)+('Period 15'!P33*Mult_P15)</f>
        <v>0</v>
      </c>
      <c r="Q33" s="178">
        <f t="shared" ref="Q33:Q42" si="24">O33+P33</f>
        <v>0</v>
      </c>
      <c r="R33" s="48">
        <f t="shared" ref="R33" si="25">O33+O34</f>
        <v>0</v>
      </c>
      <c r="S33" s="401"/>
      <c r="T33" s="65">
        <f>('Period 1'!T33*Mult_P1)+('Period 2'!T33*Mult_P2)+('Period 3'!T33*Mult_P3)+('Period 4'!T33*Mult_P4)+('Period 5'!T33*Mult_P5)+('Period 6'!T33*Mult_P6)+('Period 7'!T33*Mult_P7)+('Period 8'!T33*Mult_P8)+('Period 9'!T33*Mult_P9)+('Period 10'!T33*Mult_P10)+('Period 11'!T33*Mult_P11)+('Period 12'!T33*Mult_P12)+('Period 13'!T33*Mult_P13)+('Period 14'!T33*Mult_P14)+('Period 15'!T33*Mult_P15)</f>
        <v>0</v>
      </c>
      <c r="U33" s="49">
        <f t="shared" ref="U33" si="26">R33+T33</f>
        <v>0</v>
      </c>
    </row>
    <row r="34" spans="1:21" hidden="1">
      <c r="A34" s="406">
        <f>'Period 1'!A34:F34</f>
        <v>0</v>
      </c>
      <c r="B34" s="407"/>
      <c r="C34" s="407"/>
      <c r="D34" s="407"/>
      <c r="E34" s="407"/>
      <c r="F34" s="408"/>
      <c r="G34" s="35"/>
      <c r="H34" s="27"/>
      <c r="I34" s="5"/>
      <c r="J34" s="5"/>
      <c r="K34" s="5"/>
      <c r="L34" s="6"/>
      <c r="M34" s="6"/>
      <c r="N34" s="28"/>
      <c r="O34" s="176">
        <f>('Period 1'!O34*Mult_P1)+('Period 2'!O34*Mult_P2)+('Period 3'!O34*Mult_P3)+('Period 4'!O34*Mult_P4)+('Period 5'!O34*Mult_P5)+('Period 6'!O34*Mult_P6)+('Period 7'!O34*Mult_P7)+('Period 8'!O34*Mult_P8)+('Period 9'!O34*Mult_P9)+('Period 10'!O34*Mult_P10)+('Period 11'!O34*Mult_P11)+('Period 12'!O34*Mult_P12)+('Period 13'!O34*Mult_P13)+('Period 14'!O34*Mult_P14)+('Period 15'!O34*Mult_P15)</f>
        <v>0</v>
      </c>
      <c r="P34" s="56"/>
      <c r="Q34" s="178">
        <f t="shared" si="24"/>
        <v>0</v>
      </c>
      <c r="R34" s="81"/>
      <c r="S34" s="402"/>
      <c r="T34" s="65">
        <f>('Period 1'!T34*Mult_P1)+('Period 2'!T34*Mult_P2)+('Period 3'!T34*Mult_P3)+('Period 4'!T34*Mult_P4)+('Period 5'!T34*Mult_P5)+('Period 6'!T34*Mult_P6)+('Period 7'!T34*Mult_P7)+('Period 8'!T34*Mult_P8)+('Period 9'!T34*Mult_P9)+('Period 10'!T34*Mult_P10)+('Period 11'!T34*Mult_P11)+('Period 12'!T34*Mult_P12)+('Period 13'!T34*Mult_P13)+('Period 14'!T34*Mult_P14)+('Period 15'!T34*Mult_P15)</f>
        <v>0</v>
      </c>
      <c r="U34" s="90"/>
    </row>
    <row r="35" spans="1:21" hidden="1">
      <c r="A35" s="18" t="s">
        <v>242</v>
      </c>
      <c r="B35" s="2" t="s">
        <v>11</v>
      </c>
      <c r="C35" s="2"/>
      <c r="D35" s="2"/>
      <c r="E35" s="2"/>
      <c r="F35" s="2"/>
      <c r="G35" s="84">
        <f>'Period 1'!G35</f>
        <v>9</v>
      </c>
      <c r="H35" s="27"/>
      <c r="I35" s="5"/>
      <c r="J35" s="5"/>
      <c r="K35" s="5"/>
      <c r="L35" s="6"/>
      <c r="M35" s="6"/>
      <c r="N35" s="28"/>
      <c r="O35" s="176">
        <f>('Period 1'!O35*Mult_P1)+('Period 2'!O35*Mult_P2)+('Period 3'!O35*Mult_P3)+('Period 4'!O35*Mult_P4)+('Period 5'!O35*Mult_P5)+('Period 6'!O35*Mult_P6)+('Period 7'!O35*Mult_P7)+('Period 8'!O35*Mult_P8)+('Period 9'!O35*Mult_P9)+('Period 10'!O35*Mult_P10)+('Period 11'!O35*Mult_P11)+('Period 12'!O35*Mult_P12)+('Period 13'!O35*Mult_P13)+('Period 14'!O35*Mult_P14)+('Period 15'!O35*Mult_P15)</f>
        <v>0</v>
      </c>
      <c r="P35" s="176">
        <f>('Period 1'!P35*Mult_P1)+('Period 2'!P35*Mult_P2)+('Period 3'!P35*Mult_P3)+('Period 4'!P35*Mult_P4)+('Period 5'!P35*Mult_P5)+('Period 6'!P35*Mult_P6)+('Period 7'!P35*Mult_P7)+('Period 8'!P35*Mult_P8)+('Period 9'!P35*Mult_P9)+('Period 10'!P35*Mult_P10)+('Period 11'!P35*Mult_P11)+('Period 12'!P35*Mult_P12)+('Period 13'!P35*Mult_P13)+('Period 14'!P35*Mult_P14)+('Period 15'!P35*Mult_P15)</f>
        <v>0</v>
      </c>
      <c r="Q35" s="178">
        <f t="shared" si="24"/>
        <v>0</v>
      </c>
      <c r="R35" s="48">
        <f t="shared" ref="R35" si="27">O35+O36</f>
        <v>0</v>
      </c>
      <c r="S35" s="401"/>
      <c r="T35" s="65">
        <f>('Period 1'!T35*Mult_P1)+('Period 2'!T35*Mult_P2)+('Period 3'!T35*Mult_P3)+('Period 4'!T35*Mult_P4)+('Period 5'!T35*Mult_P5)+('Period 6'!T35*Mult_P6)+('Period 7'!T35*Mult_P7)+('Period 8'!T35*Mult_P8)+('Period 9'!T35*Mult_P9)+('Period 10'!T35*Mult_P10)+('Period 11'!T35*Mult_P11)+('Period 12'!T35*Mult_P12)+('Period 13'!T35*Mult_P13)+('Period 14'!T35*Mult_P14)+('Period 15'!T35*Mult_P15)</f>
        <v>0</v>
      </c>
      <c r="U35" s="49">
        <f t="shared" ref="U35" si="28">R35+T35</f>
        <v>0</v>
      </c>
    </row>
    <row r="36" spans="1:21" hidden="1">
      <c r="A36" s="406">
        <f>'Period 1'!A36:F36</f>
        <v>0</v>
      </c>
      <c r="B36" s="407"/>
      <c r="C36" s="407"/>
      <c r="D36" s="407"/>
      <c r="E36" s="407"/>
      <c r="F36" s="408"/>
      <c r="G36" s="35"/>
      <c r="H36" s="27"/>
      <c r="I36" s="5"/>
      <c r="J36" s="5"/>
      <c r="K36" s="5"/>
      <c r="L36" s="6"/>
      <c r="M36" s="6"/>
      <c r="N36" s="28"/>
      <c r="O36" s="176">
        <f>('Period 1'!O36*Mult_P1)+('Period 2'!O36*Mult_P2)+('Period 3'!O36*Mult_P3)+('Period 4'!O36*Mult_P4)+('Period 5'!O36*Mult_P5)+('Period 6'!O36*Mult_P6)+('Period 7'!O36*Mult_P7)+('Period 8'!O36*Mult_P8)+('Period 9'!O36*Mult_P9)+('Period 10'!O36*Mult_P10)+('Period 11'!O36*Mult_P11)+('Period 12'!O36*Mult_P12)+('Period 13'!O36*Mult_P13)+('Period 14'!O36*Mult_P14)+('Period 15'!O36*Mult_P15)</f>
        <v>0</v>
      </c>
      <c r="P36" s="56"/>
      <c r="Q36" s="178">
        <f t="shared" si="24"/>
        <v>0</v>
      </c>
      <c r="R36" s="81"/>
      <c r="S36" s="402"/>
      <c r="T36" s="65">
        <f>('Period 1'!T36*Mult_P1)+('Period 2'!T36*Mult_P2)+('Period 3'!T36*Mult_P3)+('Period 4'!T36*Mult_P4)+('Period 5'!T36*Mult_P5)+('Period 6'!T36*Mult_P6)+('Period 7'!T36*Mult_P7)+('Period 8'!T36*Mult_P8)+('Period 9'!T36*Mult_P9)+('Period 10'!T36*Mult_P10)+('Period 11'!T36*Mult_P11)+('Period 12'!T36*Mult_P12)+('Period 13'!T36*Mult_P13)+('Period 14'!T36*Mult_P14)+('Period 15'!T36*Mult_P15)</f>
        <v>0</v>
      </c>
      <c r="U36" s="90"/>
    </row>
    <row r="37" spans="1:21" hidden="1">
      <c r="A37" s="18" t="s">
        <v>243</v>
      </c>
      <c r="B37" s="2" t="s">
        <v>11</v>
      </c>
      <c r="C37" s="2"/>
      <c r="D37" s="2"/>
      <c r="E37" s="2"/>
      <c r="F37" s="2"/>
      <c r="G37" s="84">
        <f>'Period 1'!G37</f>
        <v>9</v>
      </c>
      <c r="H37" s="27"/>
      <c r="I37" s="5"/>
      <c r="J37" s="5"/>
      <c r="K37" s="5"/>
      <c r="L37" s="6"/>
      <c r="M37" s="6"/>
      <c r="N37" s="28"/>
      <c r="O37" s="176">
        <f>('Period 1'!O37*Mult_P1)+('Period 2'!O37*Mult_P2)+('Period 3'!O37*Mult_P3)+('Period 4'!O37*Mult_P4)+('Period 5'!O37*Mult_P5)+('Period 6'!O37*Mult_P6)+('Period 7'!O37*Mult_P7)+('Period 8'!O37*Mult_P8)+('Period 9'!O37*Mult_P9)+('Period 10'!O37*Mult_P10)+('Period 11'!O37*Mult_P11)+('Period 12'!O37*Mult_P12)+('Period 13'!O37*Mult_P13)+('Period 14'!O37*Mult_P14)+('Period 15'!O37*Mult_P15)</f>
        <v>0</v>
      </c>
      <c r="P37" s="176">
        <f>('Period 1'!P37*Mult_P1)+('Period 2'!P37*Mult_P2)+('Period 3'!P37*Mult_P3)+('Period 4'!P37*Mult_P4)+('Period 5'!P37*Mult_P5)+('Period 6'!P37*Mult_P6)+('Period 7'!P37*Mult_P7)+('Period 8'!P37*Mult_P8)+('Period 9'!P37*Mult_P9)+('Period 10'!P37*Mult_P10)+('Period 11'!P37*Mult_P11)+('Period 12'!P37*Mult_P12)+('Period 13'!P37*Mult_P13)+('Period 14'!P37*Mult_P14)+('Period 15'!P37*Mult_P15)</f>
        <v>0</v>
      </c>
      <c r="Q37" s="178">
        <f t="shared" si="24"/>
        <v>0</v>
      </c>
      <c r="R37" s="48">
        <f t="shared" ref="R37" si="29">O37+O38</f>
        <v>0</v>
      </c>
      <c r="S37" s="401"/>
      <c r="T37" s="65">
        <f>('Period 1'!T37*Mult_P1)+('Period 2'!T37*Mult_P2)+('Period 3'!T37*Mult_P3)+('Period 4'!T37*Mult_P4)+('Period 5'!T37*Mult_P5)+('Period 6'!T37*Mult_P6)+('Period 7'!T37*Mult_P7)+('Period 8'!T37*Mult_P8)+('Period 9'!T37*Mult_P9)+('Period 10'!T37*Mult_P10)+('Period 11'!T37*Mult_P11)+('Period 12'!T37*Mult_P12)+('Period 13'!T37*Mult_P13)+('Period 14'!T37*Mult_P14)+('Period 15'!T37*Mult_P15)</f>
        <v>0</v>
      </c>
      <c r="U37" s="49">
        <f t="shared" ref="U37" si="30">R37+T37</f>
        <v>0</v>
      </c>
    </row>
    <row r="38" spans="1:21" hidden="1">
      <c r="A38" s="406">
        <f>'Period 1'!A38:F38</f>
        <v>0</v>
      </c>
      <c r="B38" s="407"/>
      <c r="C38" s="407"/>
      <c r="D38" s="407"/>
      <c r="E38" s="407"/>
      <c r="F38" s="408"/>
      <c r="G38" s="35"/>
      <c r="H38" s="27"/>
      <c r="I38" s="5"/>
      <c r="J38" s="5"/>
      <c r="K38" s="5"/>
      <c r="L38" s="6"/>
      <c r="M38" s="6"/>
      <c r="N38" s="28"/>
      <c r="O38" s="176">
        <f>('Period 1'!O38*Mult_P1)+('Period 2'!O38*Mult_P2)+('Period 3'!O38*Mult_P3)+('Period 4'!O38*Mult_P4)+('Period 5'!O38*Mult_P5)+('Period 6'!O38*Mult_P6)+('Period 7'!O38*Mult_P7)+('Period 8'!O38*Mult_P8)+('Period 9'!O38*Mult_P9)+('Period 10'!O38*Mult_P10)+('Period 11'!O38*Mult_P11)+('Period 12'!O38*Mult_P12)+('Period 13'!O38*Mult_P13)+('Period 14'!O38*Mult_P14)+('Period 15'!O38*Mult_P15)</f>
        <v>0</v>
      </c>
      <c r="P38" s="56"/>
      <c r="Q38" s="178">
        <f t="shared" si="24"/>
        <v>0</v>
      </c>
      <c r="R38" s="81"/>
      <c r="S38" s="402"/>
      <c r="T38" s="65">
        <f>('Period 1'!T38*Mult_P1)+('Period 2'!T38*Mult_P2)+('Period 3'!T38*Mult_P3)+('Period 4'!T38*Mult_P4)+('Period 5'!T38*Mult_P5)+('Period 6'!T38*Mult_P6)+('Period 7'!T38*Mult_P7)+('Period 8'!T38*Mult_P8)+('Period 9'!T38*Mult_P9)+('Period 10'!T38*Mult_P10)+('Period 11'!T38*Mult_P11)+('Period 12'!T38*Mult_P12)+('Period 13'!T38*Mult_P13)+('Period 14'!T38*Mult_P14)+('Period 15'!T38*Mult_P15)</f>
        <v>0</v>
      </c>
      <c r="U38" s="90"/>
    </row>
    <row r="39" spans="1:21" hidden="1">
      <c r="A39" s="18" t="s">
        <v>244</v>
      </c>
      <c r="B39" s="2" t="s">
        <v>11</v>
      </c>
      <c r="C39" s="2"/>
      <c r="D39" s="2"/>
      <c r="E39" s="2"/>
      <c r="F39" s="2"/>
      <c r="G39" s="84">
        <f>'Period 1'!G39</f>
        <v>9</v>
      </c>
      <c r="H39" s="27"/>
      <c r="I39" s="5"/>
      <c r="J39" s="5"/>
      <c r="K39" s="5"/>
      <c r="L39" s="6"/>
      <c r="M39" s="6"/>
      <c r="N39" s="28"/>
      <c r="O39" s="176">
        <f>('Period 1'!O39*Mult_P1)+('Period 2'!O39*Mult_P2)+('Period 3'!O39*Mult_P3)+('Period 4'!O39*Mult_P4)+('Period 5'!O39*Mult_P5)+('Period 6'!O39*Mult_P6)+('Period 7'!O39*Mult_P7)+('Period 8'!O39*Mult_P8)+('Period 9'!O39*Mult_P9)+('Period 10'!O39*Mult_P10)+('Period 11'!O39*Mult_P11)+('Period 12'!O39*Mult_P12)+('Period 13'!O39*Mult_P13)+('Period 14'!O39*Mult_P14)+('Period 15'!O39*Mult_P15)</f>
        <v>0</v>
      </c>
      <c r="P39" s="176">
        <f>('Period 1'!P39*Mult_P1)+('Period 2'!P39*Mult_P2)+('Period 3'!P39*Mult_P3)+('Period 4'!P39*Mult_P4)+('Period 5'!P39*Mult_P5)+('Period 6'!P39*Mult_P6)+('Period 7'!P39*Mult_P7)+('Period 8'!P39*Mult_P8)+('Period 9'!P39*Mult_P9)+('Period 10'!P39*Mult_P10)+('Period 11'!P39*Mult_P11)+('Period 12'!P39*Mult_P12)+('Period 13'!P39*Mult_P13)+('Period 14'!P39*Mult_P14)+('Period 15'!P39*Mult_P15)</f>
        <v>0</v>
      </c>
      <c r="Q39" s="178">
        <f t="shared" si="24"/>
        <v>0</v>
      </c>
      <c r="R39" s="48">
        <f t="shared" ref="R39" si="31">O39+O40</f>
        <v>0</v>
      </c>
      <c r="S39" s="401"/>
      <c r="T39" s="65">
        <f>('Period 1'!T39*Mult_P1)+('Period 2'!T39*Mult_P2)+('Period 3'!T39*Mult_P3)+('Period 4'!T39*Mult_P4)+('Period 5'!T39*Mult_P5)+('Period 6'!T39*Mult_P6)+('Period 7'!T39*Mult_P7)+('Period 8'!T39*Mult_P8)+('Period 9'!T39*Mult_P9)+('Period 10'!T39*Mult_P10)+('Period 11'!T39*Mult_P11)+('Period 12'!T39*Mult_P12)+('Period 13'!T39*Mult_P13)+('Period 14'!T39*Mult_P14)+('Period 15'!T39*Mult_P15)</f>
        <v>0</v>
      </c>
      <c r="U39" s="49">
        <f t="shared" ref="U39" si="32">R39+T39</f>
        <v>0</v>
      </c>
    </row>
    <row r="40" spans="1:21" hidden="1">
      <c r="A40" s="406">
        <f>'Period 1'!A40:F40</f>
        <v>0</v>
      </c>
      <c r="B40" s="407"/>
      <c r="C40" s="407"/>
      <c r="D40" s="407"/>
      <c r="E40" s="407"/>
      <c r="F40" s="408"/>
      <c r="G40" s="35"/>
      <c r="H40" s="27"/>
      <c r="I40" s="5"/>
      <c r="J40" s="5"/>
      <c r="K40" s="5"/>
      <c r="L40" s="6"/>
      <c r="M40" s="6"/>
      <c r="N40" s="28"/>
      <c r="O40" s="176">
        <f>('Period 1'!O40*Mult_P1)+('Period 2'!O40*Mult_P2)+('Period 3'!O40*Mult_P3)+('Period 4'!O40*Mult_P4)+('Period 5'!O40*Mult_P5)+('Period 6'!O40*Mult_P6)+('Period 7'!O40*Mult_P7)+('Period 8'!O40*Mult_P8)+('Period 9'!O40*Mult_P9)+('Period 10'!O40*Mult_P10)+('Period 11'!O40*Mult_P11)+('Period 12'!O40*Mult_P12)+('Period 13'!O40*Mult_P13)+('Period 14'!O40*Mult_P14)+('Period 15'!O40*Mult_P15)</f>
        <v>0</v>
      </c>
      <c r="P40" s="56"/>
      <c r="Q40" s="178">
        <f t="shared" si="24"/>
        <v>0</v>
      </c>
      <c r="R40" s="81"/>
      <c r="S40" s="402"/>
      <c r="T40" s="65">
        <f>('Period 1'!T40*Mult_P1)+('Period 2'!T40*Mult_P2)+('Period 3'!T40*Mult_P3)+('Period 4'!T40*Mult_P4)+('Period 5'!T40*Mult_P5)+('Period 6'!T40*Mult_P6)+('Period 7'!T40*Mult_P7)+('Period 8'!T40*Mult_P8)+('Period 9'!T40*Mult_P9)+('Period 10'!T40*Mult_P10)+('Period 11'!T40*Mult_P11)+('Period 12'!T40*Mult_P12)+('Period 13'!T40*Mult_P13)+('Period 14'!T40*Mult_P14)+('Period 15'!T40*Mult_P15)</f>
        <v>0</v>
      </c>
      <c r="U40" s="90"/>
    </row>
    <row r="41" spans="1:21" hidden="1">
      <c r="A41" s="18" t="s">
        <v>245</v>
      </c>
      <c r="B41" s="2" t="s">
        <v>11</v>
      </c>
      <c r="C41" s="2"/>
      <c r="D41" s="2"/>
      <c r="E41" s="2"/>
      <c r="F41" s="2"/>
      <c r="G41" s="84">
        <f>'Period 1'!G41</f>
        <v>9</v>
      </c>
      <c r="H41" s="27"/>
      <c r="I41" s="5"/>
      <c r="J41" s="5"/>
      <c r="K41" s="5"/>
      <c r="L41" s="6"/>
      <c r="M41" s="6"/>
      <c r="N41" s="28"/>
      <c r="O41" s="176">
        <f>('Period 1'!O41*Mult_P1)+('Period 2'!O41*Mult_P2)+('Period 3'!O41*Mult_P3)+('Period 4'!O41*Mult_P4)+('Period 5'!O41*Mult_P5)+('Period 6'!O41*Mult_P6)+('Period 7'!O41*Mult_P7)+('Period 8'!O41*Mult_P8)+('Period 9'!O41*Mult_P9)+('Period 10'!O41*Mult_P10)+('Period 11'!O41*Mult_P11)+('Period 12'!O41*Mult_P12)+('Period 13'!O41*Mult_P13)+('Period 14'!O41*Mult_P14)+('Period 15'!O41*Mult_P15)</f>
        <v>0</v>
      </c>
      <c r="P41" s="176">
        <f>('Period 1'!P41*Mult_P1)+('Period 2'!P41*Mult_P2)+('Period 3'!P41*Mult_P3)+('Period 4'!P41*Mult_P4)+('Period 5'!P41*Mult_P5)+('Period 6'!P41*Mult_P6)+('Period 7'!P41*Mult_P7)+('Period 8'!P41*Mult_P8)+('Period 9'!P41*Mult_P9)+('Period 10'!P41*Mult_P10)+('Period 11'!P41*Mult_P11)+('Period 12'!P41*Mult_P12)+('Period 13'!P41*Mult_P13)+('Period 14'!P41*Mult_P14)+('Period 15'!P41*Mult_P15)</f>
        <v>0</v>
      </c>
      <c r="Q41" s="178">
        <f t="shared" si="24"/>
        <v>0</v>
      </c>
      <c r="R41" s="48">
        <f t="shared" ref="R41" si="33">O41+O42</f>
        <v>0</v>
      </c>
      <c r="S41" s="401"/>
      <c r="T41" s="65">
        <f>('Period 1'!T41*Mult_P1)+('Period 2'!T41*Mult_P2)+('Period 3'!T41*Mult_P3)+('Period 4'!T41*Mult_P4)+('Period 5'!T41*Mult_P5)+('Period 6'!T41*Mult_P6)+('Period 7'!T41*Mult_P7)+('Period 8'!T41*Mult_P8)+('Period 9'!T41*Mult_P9)+('Period 10'!T41*Mult_P10)+('Period 11'!T41*Mult_P11)+('Period 12'!T41*Mult_P12)+('Period 13'!T41*Mult_P13)+('Period 14'!T41*Mult_P14)+('Period 15'!T41*Mult_P15)</f>
        <v>0</v>
      </c>
      <c r="U41" s="49">
        <f t="shared" ref="U41" si="34">R41+T41</f>
        <v>0</v>
      </c>
    </row>
    <row r="42" spans="1:21" hidden="1">
      <c r="A42" s="406">
        <f>'Period 1'!A42:F42</f>
        <v>0</v>
      </c>
      <c r="B42" s="407"/>
      <c r="C42" s="407"/>
      <c r="D42" s="407"/>
      <c r="E42" s="407"/>
      <c r="F42" s="408"/>
      <c r="G42" s="35"/>
      <c r="H42" s="27"/>
      <c r="I42" s="5"/>
      <c r="J42" s="5"/>
      <c r="K42" s="5"/>
      <c r="L42" s="6"/>
      <c r="M42" s="6"/>
      <c r="N42" s="28"/>
      <c r="O42" s="176">
        <f>('Period 1'!O42*Mult_P1)+('Period 2'!O42*Mult_P2)+('Period 3'!O42*Mult_P3)+('Period 4'!O42*Mult_P4)+('Period 5'!O42*Mult_P5)+('Period 6'!O42*Mult_P6)+('Period 7'!O42*Mult_P7)+('Period 8'!O42*Mult_P8)+('Period 9'!O42*Mult_P9)+('Period 10'!O42*Mult_P10)+('Period 11'!O42*Mult_P11)+('Period 12'!O42*Mult_P12)+('Period 13'!O42*Mult_P13)+('Period 14'!O42*Mult_P14)+('Period 15'!O42*Mult_P15)</f>
        <v>0</v>
      </c>
      <c r="P42" s="56"/>
      <c r="Q42" s="178">
        <f t="shared" si="24"/>
        <v>0</v>
      </c>
      <c r="R42" s="81"/>
      <c r="S42" s="402"/>
      <c r="T42" s="65">
        <f>('Period 1'!T42*Mult_P1)+('Period 2'!T42*Mult_P2)+('Period 3'!T42*Mult_P3)+('Period 4'!T42*Mult_P4)+('Period 5'!T42*Mult_P5)+('Period 6'!T42*Mult_P6)+('Period 7'!T42*Mult_P7)+('Period 8'!T42*Mult_P8)+('Period 9'!T42*Mult_P9)+('Period 10'!T42*Mult_P10)+('Period 11'!T42*Mult_P11)+('Period 12'!T42*Mult_P12)+('Period 13'!T42*Mult_P13)+('Period 14'!T42*Mult_P14)+('Period 15'!T42*Mult_P15)</f>
        <v>0</v>
      </c>
      <c r="U42" s="90"/>
    </row>
    <row r="43" spans="1:21" hidden="1">
      <c r="A43" s="18" t="s">
        <v>247</v>
      </c>
      <c r="B43" s="2" t="s">
        <v>11</v>
      </c>
      <c r="C43" s="2"/>
      <c r="D43" s="2"/>
      <c r="E43" s="2"/>
      <c r="F43" s="2"/>
      <c r="G43" s="84">
        <f>'Period 1'!G43</f>
        <v>9</v>
      </c>
      <c r="H43" s="27"/>
      <c r="I43" s="5"/>
      <c r="J43" s="5"/>
      <c r="K43" s="5"/>
      <c r="L43" s="6"/>
      <c r="M43" s="6"/>
      <c r="N43" s="28"/>
      <c r="O43" s="176">
        <f>('Period 1'!O43*Mult_P1)+('Period 2'!O43*Mult_P2)+('Period 3'!O43*Mult_P3)+('Period 4'!O43*Mult_P4)+('Period 5'!O43*Mult_P5)+('Period 6'!O43*Mult_P6)+('Period 7'!O43*Mult_P7)+('Period 8'!O43*Mult_P8)+('Period 9'!O43*Mult_P9)+('Period 10'!O43*Mult_P10)+('Period 11'!O43*Mult_P11)+('Period 12'!O43*Mult_P12)+('Period 13'!O43*Mult_P13)+('Period 14'!O43*Mult_P14)+('Period 15'!O43*Mult_P15)</f>
        <v>0</v>
      </c>
      <c r="P43" s="176">
        <f>('Period 1'!P43*Mult_P1)+('Period 2'!P43*Mult_P2)+('Period 3'!P43*Mult_P3)+('Period 4'!P43*Mult_P4)+('Period 5'!P43*Mult_P5)+('Period 6'!P43*Mult_P6)+('Period 7'!P43*Mult_P7)+('Period 8'!P43*Mult_P8)+('Period 9'!P43*Mult_P9)+('Period 10'!P43*Mult_P10)+('Period 11'!P43*Mult_P11)+('Period 12'!P43*Mult_P12)+('Period 13'!P43*Mult_P13)+('Period 14'!P43*Mult_P14)+('Period 15'!P43*Mult_P15)</f>
        <v>0</v>
      </c>
      <c r="Q43" s="178">
        <f t="shared" ref="Q43:Q52" si="35">O43+P43</f>
        <v>0</v>
      </c>
      <c r="R43" s="48">
        <f t="shared" ref="R43" si="36">O43+O44</f>
        <v>0</v>
      </c>
      <c r="S43" s="401"/>
      <c r="T43" s="65">
        <f>('Period 1'!T43*Mult_P1)+('Period 2'!T43*Mult_P2)+('Period 3'!T43*Mult_P3)+('Period 4'!T43*Mult_P4)+('Period 5'!T43*Mult_P5)+('Period 6'!T43*Mult_P6)+('Period 7'!T43*Mult_P7)+('Period 8'!T43*Mult_P8)+('Period 9'!T43*Mult_P9)+('Period 10'!T43*Mult_P10)+('Period 11'!T43*Mult_P11)+('Period 12'!T43*Mult_P12)+('Period 13'!T43*Mult_P13)+('Period 14'!T43*Mult_P14)+('Period 15'!T43*Mult_P15)</f>
        <v>0</v>
      </c>
      <c r="U43" s="49">
        <f t="shared" ref="U43" si="37">R43+T43</f>
        <v>0</v>
      </c>
    </row>
    <row r="44" spans="1:21" hidden="1">
      <c r="A44" s="406">
        <f>'Period 1'!A44:F44</f>
        <v>0</v>
      </c>
      <c r="B44" s="407"/>
      <c r="C44" s="407"/>
      <c r="D44" s="407"/>
      <c r="E44" s="407"/>
      <c r="F44" s="408"/>
      <c r="G44" s="35"/>
      <c r="H44" s="27"/>
      <c r="I44" s="5"/>
      <c r="J44" s="5"/>
      <c r="K44" s="5"/>
      <c r="L44" s="6"/>
      <c r="M44" s="6"/>
      <c r="N44" s="28"/>
      <c r="O44" s="176">
        <f>('Period 1'!O44*Mult_P1)+('Period 2'!O44*Mult_P2)+('Period 3'!O44*Mult_P3)+('Period 4'!O44*Mult_P4)+('Period 5'!O44*Mult_P5)+('Period 6'!O44*Mult_P6)+('Period 7'!O44*Mult_P7)+('Period 8'!O44*Mult_P8)+('Period 9'!O44*Mult_P9)+('Period 10'!O44*Mult_P10)+('Period 11'!O44*Mult_P11)+('Period 12'!O44*Mult_P12)+('Period 13'!O44*Mult_P13)+('Period 14'!O44*Mult_P14)+('Period 15'!O44*Mult_P15)</f>
        <v>0</v>
      </c>
      <c r="P44" s="56"/>
      <c r="Q44" s="178">
        <f t="shared" si="35"/>
        <v>0</v>
      </c>
      <c r="R44" s="81"/>
      <c r="S44" s="402"/>
      <c r="T44" s="65">
        <f>('Period 1'!T44*Mult_P1)+('Period 2'!T44*Mult_P2)+('Period 3'!T44*Mult_P3)+('Period 4'!T44*Mult_P4)+('Period 5'!T44*Mult_P5)+('Period 6'!T44*Mult_P6)+('Period 7'!T44*Mult_P7)+('Period 8'!T44*Mult_P8)+('Period 9'!T44*Mult_P9)+('Period 10'!T44*Mult_P10)+('Period 11'!T44*Mult_P11)+('Period 12'!T44*Mult_P12)+('Period 13'!T44*Mult_P13)+('Period 14'!T44*Mult_P14)+('Period 15'!T44*Mult_P15)</f>
        <v>0</v>
      </c>
      <c r="U44" s="90"/>
    </row>
    <row r="45" spans="1:21" hidden="1">
      <c r="A45" s="18" t="s">
        <v>246</v>
      </c>
      <c r="B45" s="2" t="s">
        <v>11</v>
      </c>
      <c r="C45" s="2"/>
      <c r="D45" s="2"/>
      <c r="E45" s="2"/>
      <c r="F45" s="2"/>
      <c r="G45" s="84">
        <f>'Period 1'!G45</f>
        <v>9</v>
      </c>
      <c r="H45" s="27"/>
      <c r="I45" s="5"/>
      <c r="J45" s="5"/>
      <c r="K45" s="5"/>
      <c r="L45" s="6"/>
      <c r="M45" s="6"/>
      <c r="N45" s="28"/>
      <c r="O45" s="176">
        <f>('Period 1'!O45*Mult_P1)+('Period 2'!O45*Mult_P2)+('Period 3'!O45*Mult_P3)+('Period 4'!O45*Mult_P4)+('Period 5'!O45*Mult_P5)+('Period 6'!O45*Mult_P6)+('Period 7'!O45*Mult_P7)+('Period 8'!O45*Mult_P8)+('Period 9'!O45*Mult_P9)+('Period 10'!O45*Mult_P10)+('Period 11'!O45*Mult_P11)+('Period 12'!O45*Mult_P12)+('Period 13'!O45*Mult_P13)+('Period 14'!O45*Mult_P14)+('Period 15'!O45*Mult_P15)</f>
        <v>0</v>
      </c>
      <c r="P45" s="176">
        <f>('Period 1'!P45*Mult_P1)+('Period 2'!P45*Mult_P2)+('Period 3'!P45*Mult_P3)+('Period 4'!P45*Mult_P4)+('Period 5'!P45*Mult_P5)+('Period 6'!P45*Mult_P6)+('Period 7'!P45*Mult_P7)+('Period 8'!P45*Mult_P8)+('Period 9'!P45*Mult_P9)+('Period 10'!P45*Mult_P10)+('Period 11'!P45*Mult_P11)+('Period 12'!P45*Mult_P12)+('Period 13'!P45*Mult_P13)+('Period 14'!P45*Mult_P14)+('Period 15'!P45*Mult_P15)</f>
        <v>0</v>
      </c>
      <c r="Q45" s="178">
        <f t="shared" si="35"/>
        <v>0</v>
      </c>
      <c r="R45" s="48">
        <f t="shared" ref="R45" si="38">O45+O46</f>
        <v>0</v>
      </c>
      <c r="S45" s="401"/>
      <c r="T45" s="65">
        <f>('Period 1'!T45*Mult_P1)+('Period 2'!T45*Mult_P2)+('Period 3'!T45*Mult_P3)+('Period 4'!T45*Mult_P4)+('Period 5'!T45*Mult_P5)+('Period 6'!T45*Mult_P6)+('Period 7'!T45*Mult_P7)+('Period 8'!T45*Mult_P8)+('Period 9'!T45*Mult_P9)+('Period 10'!T45*Mult_P10)+('Period 11'!T45*Mult_P11)+('Period 12'!T45*Mult_P12)+('Period 13'!T45*Mult_P13)+('Period 14'!T45*Mult_P14)+('Period 15'!T45*Mult_P15)</f>
        <v>0</v>
      </c>
      <c r="U45" s="49">
        <f t="shared" ref="U45" si="39">R45+T45</f>
        <v>0</v>
      </c>
    </row>
    <row r="46" spans="1:21" hidden="1">
      <c r="A46" s="406">
        <f>'Period 1'!A46:F46</f>
        <v>0</v>
      </c>
      <c r="B46" s="407"/>
      <c r="C46" s="407"/>
      <c r="D46" s="407"/>
      <c r="E46" s="407"/>
      <c r="F46" s="408"/>
      <c r="G46" s="35"/>
      <c r="H46" s="27"/>
      <c r="I46" s="5"/>
      <c r="J46" s="5"/>
      <c r="K46" s="5"/>
      <c r="L46" s="6"/>
      <c r="M46" s="6"/>
      <c r="N46" s="28"/>
      <c r="O46" s="176">
        <f>('Period 1'!O46*Mult_P1)+('Period 2'!O46*Mult_P2)+('Period 3'!O46*Mult_P3)+('Period 4'!O46*Mult_P4)+('Period 5'!O46*Mult_P5)+('Period 6'!O46*Mult_P6)+('Period 7'!O46*Mult_P7)+('Period 8'!O46*Mult_P8)+('Period 9'!O46*Mult_P9)+('Period 10'!O46*Mult_P10)+('Period 11'!O46*Mult_P11)+('Period 12'!O46*Mult_P12)+('Period 13'!O46*Mult_P13)+('Period 14'!O46*Mult_P14)+('Period 15'!O46*Mult_P15)</f>
        <v>0</v>
      </c>
      <c r="P46" s="56"/>
      <c r="Q46" s="178">
        <f t="shared" si="35"/>
        <v>0</v>
      </c>
      <c r="R46" s="81"/>
      <c r="S46" s="402"/>
      <c r="T46" s="65">
        <f>('Period 1'!T46*Mult_P1)+('Period 2'!T46*Mult_P2)+('Period 3'!T46*Mult_P3)+('Period 4'!T46*Mult_P4)+('Period 5'!T46*Mult_P5)+('Period 6'!T46*Mult_P6)+('Period 7'!T46*Mult_P7)+('Period 8'!T46*Mult_P8)+('Period 9'!T46*Mult_P9)+('Period 10'!T46*Mult_P10)+('Period 11'!T46*Mult_P11)+('Period 12'!T46*Mult_P12)+('Period 13'!T46*Mult_P13)+('Period 14'!T46*Mult_P14)+('Period 15'!T46*Mult_P15)</f>
        <v>0</v>
      </c>
      <c r="U46" s="90"/>
    </row>
    <row r="47" spans="1:21" hidden="1">
      <c r="A47" s="18" t="s">
        <v>248</v>
      </c>
      <c r="B47" s="2" t="s">
        <v>11</v>
      </c>
      <c r="C47" s="2"/>
      <c r="D47" s="2"/>
      <c r="E47" s="2"/>
      <c r="F47" s="2"/>
      <c r="G47" s="84">
        <f>'Period 1'!G47</f>
        <v>9</v>
      </c>
      <c r="H47" s="27"/>
      <c r="I47" s="5"/>
      <c r="J47" s="5"/>
      <c r="K47" s="5"/>
      <c r="L47" s="6"/>
      <c r="M47" s="6"/>
      <c r="N47" s="28"/>
      <c r="O47" s="176">
        <f>('Period 1'!O47*Mult_P1)+('Period 2'!O47*Mult_P2)+('Period 3'!O47*Mult_P3)+('Period 4'!O47*Mult_P4)+('Period 5'!O47*Mult_P5)+('Period 6'!O47*Mult_P6)+('Period 7'!O47*Mult_P7)+('Period 8'!O47*Mult_P8)+('Period 9'!O47*Mult_P9)+('Period 10'!O47*Mult_P10)+('Period 11'!O47*Mult_P11)+('Period 12'!O47*Mult_P12)+('Period 13'!O47*Mult_P13)+('Period 14'!O47*Mult_P14)+('Period 15'!O47*Mult_P15)</f>
        <v>0</v>
      </c>
      <c r="P47" s="176">
        <f>('Period 1'!P47*Mult_P1)+('Period 2'!P47*Mult_P2)+('Period 3'!P47*Mult_P3)+('Period 4'!P47*Mult_P4)+('Period 5'!P47*Mult_P5)+('Period 6'!P47*Mult_P6)+('Period 7'!P47*Mult_P7)+('Period 8'!P47*Mult_P8)+('Period 9'!P47*Mult_P9)+('Period 10'!P47*Mult_P10)+('Period 11'!P47*Mult_P11)+('Period 12'!P47*Mult_P12)+('Period 13'!P47*Mult_P13)+('Period 14'!P47*Mult_P14)+('Period 15'!P47*Mult_P15)</f>
        <v>0</v>
      </c>
      <c r="Q47" s="178">
        <f t="shared" si="35"/>
        <v>0</v>
      </c>
      <c r="R47" s="48">
        <f t="shared" ref="R47" si="40">O47+O48</f>
        <v>0</v>
      </c>
      <c r="S47" s="401"/>
      <c r="T47" s="65">
        <f>('Period 1'!T47*Mult_P1)+('Period 2'!T47*Mult_P2)+('Period 3'!T47*Mult_P3)+('Period 4'!T47*Mult_P4)+('Period 5'!T47*Mult_P5)+('Period 6'!T47*Mult_P6)+('Period 7'!T47*Mult_P7)+('Period 8'!T47*Mult_P8)+('Period 9'!T47*Mult_P9)+('Period 10'!T47*Mult_P10)+('Period 11'!T47*Mult_P11)+('Period 12'!T47*Mult_P12)+('Period 13'!T47*Mult_P13)+('Period 14'!T47*Mult_P14)+('Period 15'!T47*Mult_P15)</f>
        <v>0</v>
      </c>
      <c r="U47" s="49">
        <f t="shared" ref="U47" si="41">R47+T47</f>
        <v>0</v>
      </c>
    </row>
    <row r="48" spans="1:21" hidden="1">
      <c r="A48" s="406">
        <f>'Period 1'!A48:F48</f>
        <v>0</v>
      </c>
      <c r="B48" s="407"/>
      <c r="C48" s="407"/>
      <c r="D48" s="407"/>
      <c r="E48" s="407"/>
      <c r="F48" s="408"/>
      <c r="G48" s="35"/>
      <c r="H48" s="27"/>
      <c r="I48" s="5"/>
      <c r="J48" s="5"/>
      <c r="K48" s="5"/>
      <c r="L48" s="6"/>
      <c r="M48" s="6"/>
      <c r="N48" s="28"/>
      <c r="O48" s="176">
        <f>('Period 1'!O48*Mult_P1)+('Period 2'!O48*Mult_P2)+('Period 3'!O48*Mult_P3)+('Period 4'!O48*Mult_P4)+('Period 5'!O48*Mult_P5)+('Period 6'!O48*Mult_P6)+('Period 7'!O48*Mult_P7)+('Period 8'!O48*Mult_P8)+('Period 9'!O48*Mult_P9)+('Period 10'!O48*Mult_P10)+('Period 11'!O48*Mult_P11)+('Period 12'!O48*Mult_P12)+('Period 13'!O48*Mult_P13)+('Period 14'!O48*Mult_P14)+('Period 15'!O48*Mult_P15)</f>
        <v>0</v>
      </c>
      <c r="P48" s="56"/>
      <c r="Q48" s="178">
        <f t="shared" si="35"/>
        <v>0</v>
      </c>
      <c r="R48" s="81"/>
      <c r="S48" s="402"/>
      <c r="T48" s="65">
        <f>('Period 1'!T48*Mult_P1)+('Period 2'!T48*Mult_P2)+('Period 3'!T48*Mult_P3)+('Period 4'!T48*Mult_P4)+('Period 5'!T48*Mult_P5)+('Period 6'!T48*Mult_P6)+('Period 7'!T48*Mult_P7)+('Period 8'!T48*Mult_P8)+('Period 9'!T48*Mult_P9)+('Period 10'!T48*Mult_P10)+('Period 11'!T48*Mult_P11)+('Period 12'!T48*Mult_P12)+('Period 13'!T48*Mult_P13)+('Period 14'!T48*Mult_P14)+('Period 15'!T48*Mult_P15)</f>
        <v>0</v>
      </c>
      <c r="U48" s="90"/>
    </row>
    <row r="49" spans="1:21" hidden="1">
      <c r="A49" s="18" t="s">
        <v>251</v>
      </c>
      <c r="B49" s="2" t="s">
        <v>11</v>
      </c>
      <c r="C49" s="2"/>
      <c r="D49" s="2"/>
      <c r="E49" s="2"/>
      <c r="F49" s="2"/>
      <c r="G49" s="84">
        <f>'Period 1'!G49</f>
        <v>9</v>
      </c>
      <c r="H49" s="27"/>
      <c r="I49" s="5"/>
      <c r="J49" s="5"/>
      <c r="K49" s="5"/>
      <c r="L49" s="6"/>
      <c r="M49" s="6"/>
      <c r="N49" s="28"/>
      <c r="O49" s="176">
        <f>('Period 1'!O49*Mult_P1)+('Period 2'!O49*Mult_P2)+('Period 3'!O49*Mult_P3)+('Period 4'!O49*Mult_P4)+('Period 5'!O49*Mult_P5)+('Period 6'!O49*Mult_P6)+('Period 7'!O49*Mult_P7)+('Period 8'!O49*Mult_P8)+('Period 9'!O49*Mult_P9)+('Period 10'!O49*Mult_P10)+('Period 11'!O49*Mult_P11)+('Period 12'!O49*Mult_P12)+('Period 13'!O49*Mult_P13)+('Period 14'!O49*Mult_P14)+('Period 15'!O49*Mult_P15)</f>
        <v>0</v>
      </c>
      <c r="P49" s="176">
        <f>('Period 1'!P49*Mult_P1)+('Period 2'!P49*Mult_P2)+('Period 3'!P49*Mult_P3)+('Period 4'!P49*Mult_P4)+('Period 5'!P49*Mult_P5)+('Period 6'!P49*Mult_P6)+('Period 7'!P49*Mult_P7)+('Period 8'!P49*Mult_P8)+('Period 9'!P49*Mult_P9)+('Period 10'!P49*Mult_P10)+('Period 11'!P49*Mult_P11)+('Period 12'!P49*Mult_P12)+('Period 13'!P49*Mult_P13)+('Period 14'!P49*Mult_P14)+('Period 15'!P49*Mult_P15)</f>
        <v>0</v>
      </c>
      <c r="Q49" s="178">
        <f t="shared" si="35"/>
        <v>0</v>
      </c>
      <c r="R49" s="48">
        <f t="shared" ref="R49" si="42">O49+O50</f>
        <v>0</v>
      </c>
      <c r="S49" s="401"/>
      <c r="T49" s="65">
        <f>('Period 1'!T49*Mult_P1)+('Period 2'!T49*Mult_P2)+('Period 3'!T49*Mult_P3)+('Period 4'!T49*Mult_P4)+('Period 5'!T49*Mult_P5)+('Period 6'!T49*Mult_P6)+('Period 7'!T49*Mult_P7)+('Period 8'!T49*Mult_P8)+('Period 9'!T49*Mult_P9)+('Period 10'!T49*Mult_P10)+('Period 11'!T49*Mult_P11)+('Period 12'!T49*Mult_P12)+('Period 13'!T49*Mult_P13)+('Period 14'!T49*Mult_P14)+('Period 15'!T49*Mult_P15)</f>
        <v>0</v>
      </c>
      <c r="U49" s="49">
        <f t="shared" ref="U49" si="43">R49+T49</f>
        <v>0</v>
      </c>
    </row>
    <row r="50" spans="1:21" hidden="1">
      <c r="A50" s="406">
        <f>'Period 1'!A50:F50</f>
        <v>0</v>
      </c>
      <c r="B50" s="407"/>
      <c r="C50" s="407"/>
      <c r="D50" s="407"/>
      <c r="E50" s="407"/>
      <c r="F50" s="408"/>
      <c r="G50" s="35"/>
      <c r="H50" s="27"/>
      <c r="I50" s="5"/>
      <c r="J50" s="5"/>
      <c r="K50" s="5"/>
      <c r="L50" s="6"/>
      <c r="M50" s="6"/>
      <c r="N50" s="28"/>
      <c r="O50" s="176">
        <f>('Period 1'!O50*Mult_P1)+('Period 2'!O50*Mult_P2)+('Period 3'!O50*Mult_P3)+('Period 4'!O50*Mult_P4)+('Period 5'!O50*Mult_P5)+('Period 6'!O50*Mult_P6)+('Period 7'!O50*Mult_P7)+('Period 8'!O50*Mult_P8)+('Period 9'!O50*Mult_P9)+('Period 10'!O50*Mult_P10)+('Period 11'!O50*Mult_P11)+('Period 12'!O50*Mult_P12)+('Period 13'!O50*Mult_P13)+('Period 14'!O50*Mult_P14)+('Period 15'!O50*Mult_P15)</f>
        <v>0</v>
      </c>
      <c r="P50" s="56"/>
      <c r="Q50" s="178">
        <f t="shared" si="35"/>
        <v>0</v>
      </c>
      <c r="R50" s="81"/>
      <c r="S50" s="402"/>
      <c r="T50" s="65">
        <f>('Period 1'!T50*Mult_P1)+('Period 2'!T50*Mult_P2)+('Period 3'!T50*Mult_P3)+('Period 4'!T50*Mult_P4)+('Period 5'!T50*Mult_P5)+('Period 6'!T50*Mult_P6)+('Period 7'!T50*Mult_P7)+('Period 8'!T50*Mult_P8)+('Period 9'!T50*Mult_P9)+('Period 10'!T50*Mult_P10)+('Period 11'!T50*Mult_P11)+('Period 12'!T50*Mult_P12)+('Period 13'!T50*Mult_P13)+('Period 14'!T50*Mult_P14)+('Period 15'!T50*Mult_P15)</f>
        <v>0</v>
      </c>
      <c r="U50" s="90"/>
    </row>
    <row r="51" spans="1:21" hidden="1">
      <c r="A51" s="18" t="s">
        <v>250</v>
      </c>
      <c r="B51" s="2" t="s">
        <v>11</v>
      </c>
      <c r="C51" s="2"/>
      <c r="D51" s="2"/>
      <c r="E51" s="2"/>
      <c r="F51" s="2"/>
      <c r="G51" s="84">
        <f>'Period 1'!G51</f>
        <v>9</v>
      </c>
      <c r="H51" s="27"/>
      <c r="I51" s="5"/>
      <c r="J51" s="5"/>
      <c r="K51" s="5"/>
      <c r="L51" s="6"/>
      <c r="M51" s="6"/>
      <c r="N51" s="28"/>
      <c r="O51" s="176">
        <f>('Period 1'!O51*Mult_P1)+('Period 2'!O51*Mult_P2)+('Period 3'!O51*Mult_P3)+('Period 4'!O51*Mult_P4)+('Period 5'!O51*Mult_P5)+('Period 6'!O51*Mult_P6)+('Period 7'!O51*Mult_P7)+('Period 8'!O51*Mult_P8)+('Period 9'!O51*Mult_P9)+('Period 10'!O51*Mult_P10)+('Period 11'!O51*Mult_P11)+('Period 12'!O51*Mult_P12)+('Period 13'!O51*Mult_P13)+('Period 14'!O51*Mult_P14)+('Period 15'!O51*Mult_P15)</f>
        <v>0</v>
      </c>
      <c r="P51" s="176">
        <f>('Period 1'!P51*Mult_P1)+('Period 2'!P51*Mult_P2)+('Period 3'!P51*Mult_P3)+('Period 4'!P51*Mult_P4)+('Period 5'!P51*Mult_P5)+('Period 6'!P51*Mult_P6)+('Period 7'!P51*Mult_P7)+('Period 8'!P51*Mult_P8)+('Period 9'!P51*Mult_P9)+('Period 10'!P51*Mult_P10)+('Period 11'!P51*Mult_P11)+('Period 12'!P51*Mult_P12)+('Period 13'!P51*Mult_P13)+('Period 14'!P51*Mult_P14)+('Period 15'!P51*Mult_P15)</f>
        <v>0</v>
      </c>
      <c r="Q51" s="178">
        <f t="shared" si="35"/>
        <v>0</v>
      </c>
      <c r="R51" s="48">
        <f t="shared" ref="R51" si="44">O51+O52</f>
        <v>0</v>
      </c>
      <c r="S51" s="401"/>
      <c r="T51" s="65">
        <f>('Period 1'!T51*Mult_P1)+('Period 2'!T51*Mult_P2)+('Period 3'!T51*Mult_P3)+('Period 4'!T51*Mult_P4)+('Period 5'!T51*Mult_P5)+('Period 6'!T51*Mult_P6)+('Period 7'!T51*Mult_P7)+('Period 8'!T51*Mult_P8)+('Period 9'!T51*Mult_P9)+('Period 10'!T51*Mult_P10)+('Period 11'!T51*Mult_P11)+('Period 12'!T51*Mult_P12)+('Period 13'!T51*Mult_P13)+('Period 14'!T51*Mult_P14)+('Period 15'!T51*Mult_P15)</f>
        <v>0</v>
      </c>
      <c r="U51" s="49">
        <f t="shared" ref="U51" si="45">R51+T51</f>
        <v>0</v>
      </c>
    </row>
    <row r="52" spans="1:21" hidden="1">
      <c r="A52" s="406">
        <f>'Period 1'!A52:F52</f>
        <v>0</v>
      </c>
      <c r="B52" s="407"/>
      <c r="C52" s="407"/>
      <c r="D52" s="407"/>
      <c r="E52" s="407"/>
      <c r="F52" s="408"/>
      <c r="G52" s="35"/>
      <c r="H52" s="27"/>
      <c r="I52" s="5"/>
      <c r="J52" s="5"/>
      <c r="K52" s="5"/>
      <c r="L52" s="6"/>
      <c r="M52" s="6"/>
      <c r="N52" s="28"/>
      <c r="O52" s="176">
        <f>('Period 1'!O52*Mult_P1)+('Period 2'!O52*Mult_P2)+('Period 3'!O52*Mult_P3)+('Period 4'!O52*Mult_P4)+('Period 5'!O52*Mult_P5)+('Period 6'!O52*Mult_P6)+('Period 7'!O52*Mult_P7)+('Period 8'!O52*Mult_P8)+('Period 9'!O52*Mult_P9)+('Period 10'!O52*Mult_P10)+('Period 11'!O52*Mult_P11)+('Period 12'!O52*Mult_P12)+('Period 13'!O52*Mult_P13)+('Period 14'!O52*Mult_P14)+('Period 15'!O52*Mult_P15)</f>
        <v>0</v>
      </c>
      <c r="P52" s="56"/>
      <c r="Q52" s="178">
        <f t="shared" si="35"/>
        <v>0</v>
      </c>
      <c r="R52" s="81"/>
      <c r="S52" s="402"/>
      <c r="T52" s="65">
        <f>('Period 1'!T52*Mult_P1)+('Period 2'!T52*Mult_P2)+('Period 3'!T52*Mult_P3)+('Period 4'!T52*Mult_P4)+('Period 5'!T52*Mult_P5)+('Period 6'!T52*Mult_P6)+('Period 7'!T52*Mult_P7)+('Period 8'!T52*Mult_P8)+('Period 9'!T52*Mult_P9)+('Period 10'!T52*Mult_P10)+('Period 11'!T52*Mult_P11)+('Period 12'!T52*Mult_P12)+('Period 13'!T52*Mult_P13)+('Period 14'!T52*Mult_P14)+('Period 15'!T52*Mult_P15)</f>
        <v>0</v>
      </c>
      <c r="U52" s="90"/>
    </row>
    <row r="53" spans="1:21" hidden="1">
      <c r="A53" s="18" t="s">
        <v>249</v>
      </c>
      <c r="B53" s="2" t="s">
        <v>11</v>
      </c>
      <c r="C53" s="2"/>
      <c r="D53" s="2"/>
      <c r="E53" s="2"/>
      <c r="F53" s="2"/>
      <c r="G53" s="84">
        <f>'Period 1'!G53</f>
        <v>9</v>
      </c>
      <c r="H53" s="27"/>
      <c r="I53" s="5"/>
      <c r="J53" s="5"/>
      <c r="K53" s="5"/>
      <c r="L53" s="6"/>
      <c r="M53" s="6"/>
      <c r="N53" s="28"/>
      <c r="O53" s="176">
        <f>('Period 1'!O53*Mult_P1)+('Period 2'!O53*Mult_P2)+('Period 3'!O53*Mult_P3)+('Period 4'!O53*Mult_P4)+('Period 5'!O53*Mult_P5)+('Period 6'!O53*Mult_P6)+('Period 7'!O53*Mult_P7)+('Period 8'!O53*Mult_P8)+('Period 9'!O53*Mult_P9)+('Period 10'!O53*Mult_P10)+('Period 11'!O53*Mult_P11)+('Period 12'!O53*Mult_P12)+('Period 13'!O53*Mult_P13)+('Period 14'!O53*Mult_P14)+('Period 15'!O53*Mult_P15)</f>
        <v>0</v>
      </c>
      <c r="P53" s="176">
        <f>('Period 1'!P53*Mult_P1)+('Period 2'!P53*Mult_P2)+('Period 3'!P53*Mult_P3)+('Period 4'!P53*Mult_P4)+('Period 5'!P53*Mult_P5)+('Period 6'!P53*Mult_P6)+('Period 7'!P53*Mult_P7)+('Period 8'!P53*Mult_P8)+('Period 9'!P53*Mult_P9)+('Period 10'!P53*Mult_P10)+('Period 11'!P53*Mult_P11)+('Period 12'!P53*Mult_P12)+('Period 13'!P53*Mult_P13)+('Period 14'!P53*Mult_P14)+('Period 15'!P53*Mult_P15)</f>
        <v>0</v>
      </c>
      <c r="Q53" s="178">
        <f t="shared" ref="Q53:Q54" si="46">O53+P53</f>
        <v>0</v>
      </c>
      <c r="R53" s="48">
        <f t="shared" ref="R53" si="47">O53+O54</f>
        <v>0</v>
      </c>
      <c r="S53" s="401"/>
      <c r="T53" s="65">
        <f>('Period 1'!T53*Mult_P1)+('Period 2'!T53*Mult_P2)+('Period 3'!T53*Mult_P3)+('Period 4'!T53*Mult_P4)+('Period 5'!T53*Mult_P5)+('Period 6'!T53*Mult_P6)+('Period 7'!T53*Mult_P7)+('Period 8'!T53*Mult_P8)+('Period 9'!T53*Mult_P9)+('Period 10'!T53*Mult_P10)+('Period 11'!T53*Mult_P11)+('Period 12'!T53*Mult_P12)+('Period 13'!T53*Mult_P13)+('Period 14'!T53*Mult_P14)+('Period 15'!T53*Mult_P15)</f>
        <v>0</v>
      </c>
      <c r="U53" s="49">
        <f t="shared" ref="U53" si="48">R53+T53</f>
        <v>0</v>
      </c>
    </row>
    <row r="54" spans="1:21" hidden="1">
      <c r="A54" s="406">
        <f>'Period 1'!A54:F54</f>
        <v>0</v>
      </c>
      <c r="B54" s="407"/>
      <c r="C54" s="407"/>
      <c r="D54" s="407"/>
      <c r="E54" s="407"/>
      <c r="F54" s="408"/>
      <c r="G54" s="35"/>
      <c r="H54" s="27"/>
      <c r="I54" s="5"/>
      <c r="J54" s="5"/>
      <c r="K54" s="5"/>
      <c r="L54" s="6"/>
      <c r="M54" s="6"/>
      <c r="N54" s="28"/>
      <c r="O54" s="176">
        <f>('Period 1'!O54*Mult_P1)+('Period 2'!O54*Mult_P2)+('Period 3'!O54*Mult_P3)+('Period 4'!O54*Mult_P4)+('Period 5'!O54*Mult_P5)+('Period 6'!O54*Mult_P6)+('Period 7'!O54*Mult_P7)+('Period 8'!O54*Mult_P8)+('Period 9'!O54*Mult_P9)+('Period 10'!O54*Mult_P10)+('Period 11'!O54*Mult_P11)+('Period 12'!O54*Mult_P12)+('Period 13'!O54*Mult_P13)+('Period 14'!O54*Mult_P14)+('Period 15'!O54*Mult_P15)</f>
        <v>0</v>
      </c>
      <c r="P54" s="56"/>
      <c r="Q54" s="178">
        <f t="shared" si="46"/>
        <v>0</v>
      </c>
      <c r="R54" s="81"/>
      <c r="S54" s="402"/>
      <c r="T54" s="65">
        <f>('Period 1'!T54*Mult_P1)+('Period 2'!T54*Mult_P2)+('Period 3'!T54*Mult_P3)+('Period 4'!T54*Mult_P4)+('Period 5'!T54*Mult_P5)+('Period 6'!T54*Mult_P6)+('Period 7'!T54*Mult_P7)+('Period 8'!T54*Mult_P8)+('Period 9'!T54*Mult_P9)+('Period 10'!T54*Mult_P10)+('Period 11'!T54*Mult_P11)+('Period 12'!T54*Mult_P12)+('Period 13'!T54*Mult_P13)+('Period 14'!T54*Mult_P14)+('Period 15'!T54*Mult_P15)</f>
        <v>0</v>
      </c>
      <c r="U54" s="90"/>
    </row>
    <row r="55" spans="1:21" ht="13.2" customHeight="1">
      <c r="A55" s="20" t="s">
        <v>119</v>
      </c>
      <c r="B55" s="10"/>
      <c r="C55" s="6"/>
      <c r="D55" s="11"/>
      <c r="E55" s="6"/>
      <c r="F55" s="6"/>
      <c r="G55" s="6"/>
      <c r="H55" s="6"/>
      <c r="I55" s="47" t="s">
        <v>45</v>
      </c>
      <c r="J55" s="47"/>
      <c r="K55" s="47"/>
      <c r="L55" s="125">
        <f>Fringe_P1</f>
        <v>0.35</v>
      </c>
      <c r="M55" s="205"/>
      <c r="N55" s="257" t="s">
        <v>3</v>
      </c>
      <c r="O55" s="176">
        <f t="shared" ref="O55:U55" si="49">SUM(O5:O54)</f>
        <v>0</v>
      </c>
      <c r="P55" s="176">
        <f t="shared" si="49"/>
        <v>0</v>
      </c>
      <c r="Q55" s="178">
        <f t="shared" si="49"/>
        <v>0</v>
      </c>
      <c r="R55" s="479">
        <f t="shared" si="49"/>
        <v>0</v>
      </c>
      <c r="S55" s="480"/>
      <c r="T55" s="100">
        <f t="shared" si="49"/>
        <v>0</v>
      </c>
      <c r="U55" s="179">
        <f t="shared" si="49"/>
        <v>0</v>
      </c>
    </row>
    <row r="56" spans="1:21">
      <c r="A56" s="74" t="s">
        <v>18</v>
      </c>
      <c r="B56" s="75"/>
      <c r="C56" s="75"/>
      <c r="D56" s="75"/>
      <c r="E56" s="75"/>
      <c r="F56" s="75"/>
      <c r="G56" s="4"/>
      <c r="H56" s="4"/>
      <c r="I56" s="4"/>
      <c r="J56" s="4"/>
      <c r="K56" s="4"/>
      <c r="L56" s="4"/>
      <c r="M56" s="4"/>
      <c r="N56" s="260" t="s">
        <v>45</v>
      </c>
      <c r="O56" s="256"/>
      <c r="P56" s="56"/>
      <c r="Q56" s="191"/>
      <c r="R56" s="475"/>
      <c r="S56" s="476"/>
      <c r="T56" s="393"/>
      <c r="U56" s="90"/>
    </row>
    <row r="57" spans="1:21" ht="13.2" customHeight="1">
      <c r="A57" s="20" t="s">
        <v>4</v>
      </c>
      <c r="B57" s="58" t="s">
        <v>19</v>
      </c>
      <c r="C57" s="58"/>
      <c r="D57" s="329"/>
      <c r="E57" s="50"/>
      <c r="F57" s="58"/>
      <c r="G57" s="6"/>
      <c r="H57" s="6"/>
      <c r="I57" s="42"/>
      <c r="J57" s="6"/>
      <c r="K57" s="4"/>
      <c r="L57" s="4"/>
      <c r="M57" s="4"/>
      <c r="N57" s="259">
        <f>FringePD_P1</f>
        <v>0.19</v>
      </c>
      <c r="O57" s="309">
        <f>('Period 1'!O57*Mult_P1)+('Period 2'!O57*Mult_P2)+('Period 3'!O57*Mult_P3)+('Period 4'!O57*Mult_P4)+('Period 5'!O57*Mult_P5)+('Period 6'!O57*Mult_P6)+('Period 7'!O57*Mult_P7)+('Period 8'!O57*Mult_P8)+('Period 9'!O57*Mult_P9)+('Period 10'!O57*Mult_P10)+('Period 11'!O57*Mult_P11)+('Period 12'!O57*Mult_P12)+('Period 13'!O57*Mult_P13)+('Period 14'!O57*Mult_P14)+('Period 15'!O57*Mult_P15)</f>
        <v>0</v>
      </c>
      <c r="P57" s="309">
        <f>('Period 1'!P57*Mult_P1)+('Period 2'!P57*Mult_P2)+('Period 3'!P57*Mult_P3)+('Period 4'!P57*Mult_P4)+('Period 5'!P57*Mult_P5)+('Period 6'!P57*Mult_P6)+('Period 7'!P57*Mult_P7)+('Period 8'!P57*Mult_P8)+('Period 9'!P57*Mult_P9)+('Period 10'!P57*Mult_P10)+('Period 11'!P57*Mult_P11)+('Period 12'!P57*Mult_P12)+('Period 13'!P57*Mult_P13)+('Period 14'!P57*Mult_P14)+('Period 15'!P57*Mult_P15)</f>
        <v>0</v>
      </c>
      <c r="Q57" s="178">
        <f>O57+P57</f>
        <v>0</v>
      </c>
      <c r="R57" s="473">
        <f t="shared" ref="R57:R62" si="50">O57</f>
        <v>0</v>
      </c>
      <c r="S57" s="474"/>
      <c r="T57" s="65">
        <f>('Period 1'!T57*Mult_P1)+('Period 2'!T57*Mult_P2)+('Period 3'!T57*Mult_P3)+('Period 4'!T57*Mult_P4)+('Period 5'!T57*Mult_P5)+('Period 6'!T57*Mult_P6)+('Period 7'!T57*Mult_P7)+('Period 8'!T57*Mult_P8)+('Period 9'!T57*Mult_P9)+('Period 10'!T57*Mult_P10)+('Period 11'!T57*Mult_P11)+('Period 12'!T57*Mult_P12)+('Period 13'!T57*Mult_P13)+('Period 14'!T57*Mult_P14)+('Period 15'!T57*Mult_P15)</f>
        <v>0</v>
      </c>
      <c r="U57" s="49">
        <f t="shared" ref="U57:U63" si="51">R57+T57</f>
        <v>0</v>
      </c>
    </row>
    <row r="58" spans="1:21" ht="13.2" customHeight="1">
      <c r="A58" s="20" t="s">
        <v>10</v>
      </c>
      <c r="B58" s="6" t="s">
        <v>20</v>
      </c>
      <c r="C58" s="6"/>
      <c r="D58" s="11"/>
      <c r="E58" s="50"/>
      <c r="F58" s="6"/>
      <c r="G58" s="6"/>
      <c r="H58" s="6"/>
      <c r="I58" s="6"/>
      <c r="J58" s="6"/>
      <c r="K58" s="4"/>
      <c r="L58" s="4"/>
      <c r="M58" s="42"/>
      <c r="N58" s="259">
        <f>Fringe_P1</f>
        <v>0.35</v>
      </c>
      <c r="O58" s="309">
        <f>('Period 1'!O58*Mult_P1)+('Period 2'!O58*Mult_P2)+('Period 3'!O58*Mult_P3)+('Period 4'!O58*Mult_P4)+('Period 5'!O58*Mult_P5)+('Period 6'!O58*Mult_P6)+('Period 7'!O58*Mult_P7)+('Period 8'!O58*Mult_P8)+('Period 9'!O58*Mult_P9)+('Period 10'!O58*Mult_P10)+('Period 11'!O58*Mult_P11)+('Period 12'!O58*Mult_P12)+('Period 13'!O58*Mult_P13)+('Period 14'!O58*Mult_P14)+('Period 15'!O58*Mult_P15)</f>
        <v>0</v>
      </c>
      <c r="P58" s="309">
        <f>('Period 1'!P58*Mult_P1)+('Period 2'!P58*Mult_P2)+('Period 3'!P58*Mult_P3)+('Period 4'!P58*Mult_P4)+('Period 5'!P58*Mult_P5)+('Period 6'!P58*Mult_P6)+('Period 7'!P58*Mult_P7)+('Period 8'!P58*Mult_P8)+('Period 9'!P58*Mult_P9)+('Period 10'!P58*Mult_P10)+('Period 11'!P58*Mult_P11)+('Period 12'!P58*Mult_P12)+('Period 13'!P58*Mult_P13)+('Period 14'!P58*Mult_P14)+('Period 15'!P58*Mult_P15)</f>
        <v>0</v>
      </c>
      <c r="Q58" s="178">
        <f t="shared" ref="Q58:Q62" si="52">O58+P58</f>
        <v>0</v>
      </c>
      <c r="R58" s="473">
        <f t="shared" si="50"/>
        <v>0</v>
      </c>
      <c r="S58" s="474"/>
      <c r="T58" s="65">
        <f>('Period 1'!T58*Mult_P1)+('Period 2'!T58*Mult_P2)+('Period 3'!T58*Mult_P3)+('Period 4'!T58*Mult_P4)+('Period 5'!T58*Mult_P5)+('Period 6'!T58*Mult_P6)+('Period 7'!T58*Mult_P7)+('Period 8'!T58*Mult_P8)+('Period 9'!T58*Mult_P9)+('Period 10'!T58*Mult_P10)+('Period 11'!T58*Mult_P11)+('Period 12'!T58*Mult_P12)+('Period 13'!T58*Mult_P13)+('Period 14'!T58*Mult_P14)+('Period 15'!T58*Mult_P15)</f>
        <v>0</v>
      </c>
      <c r="U58" s="49">
        <f t="shared" si="51"/>
        <v>0</v>
      </c>
    </row>
    <row r="59" spans="1:21" ht="13.2" customHeight="1">
      <c r="A59" s="20" t="s">
        <v>12</v>
      </c>
      <c r="B59" s="6" t="s">
        <v>125</v>
      </c>
      <c r="C59" s="6"/>
      <c r="D59" s="11"/>
      <c r="E59" s="50"/>
      <c r="F59" s="6"/>
      <c r="G59" s="6"/>
      <c r="H59" s="6"/>
      <c r="I59" s="42"/>
      <c r="J59" s="6"/>
      <c r="K59" s="4"/>
      <c r="L59" s="4"/>
      <c r="M59" s="4"/>
      <c r="N59" s="259">
        <f>Fringe_P1</f>
        <v>0.35</v>
      </c>
      <c r="O59" s="309">
        <f>('Period 1'!O59*Mult_P1)+('Period 2'!O59*Mult_P2)+('Period 3'!O59*Mult_P3)+('Period 4'!O59*Mult_P4)+('Period 5'!O59*Mult_P5)+('Period 6'!O59*Mult_P6)+('Period 7'!O59*Mult_P7)+('Period 8'!O59*Mult_P8)+('Period 9'!O59*Mult_P9)+('Period 10'!O59*Mult_P10)+('Period 11'!O59*Mult_P11)+('Period 12'!O59*Mult_P12)+('Period 13'!O59*Mult_P13)+('Period 14'!O59*Mult_P14)+('Period 15'!O59*Mult_P15)</f>
        <v>0</v>
      </c>
      <c r="P59" s="309">
        <f>('Period 1'!P59*Mult_P1)+('Period 2'!P59*Mult_P2)+('Period 3'!P59*Mult_P3)+('Period 4'!P59*Mult_P4)+('Period 5'!P59*Mult_P5)+('Period 6'!P59*Mult_P6)+('Period 7'!P59*Mult_P7)+('Period 8'!P59*Mult_P8)+('Period 9'!P59*Mult_P9)+('Period 10'!P59*Mult_P10)+('Period 11'!P59*Mult_P11)+('Period 12'!P59*Mult_P12)+('Period 13'!P59*Mult_P13)+('Period 14'!P59*Mult_P14)+('Period 15'!P59*Mult_P15)</f>
        <v>0</v>
      </c>
      <c r="Q59" s="178">
        <f t="shared" si="52"/>
        <v>0</v>
      </c>
      <c r="R59" s="473">
        <f t="shared" si="50"/>
        <v>0</v>
      </c>
      <c r="S59" s="474"/>
      <c r="T59" s="65">
        <f>('Period 1'!T59*Mult_P1)+('Period 2'!T59*Mult_P2)+('Period 3'!T59*Mult_P3)+('Period 4'!T59*Mult_P4)+('Period 5'!T59*Mult_P5)+('Period 6'!T59*Mult_P6)+('Period 7'!T59*Mult_P7)+('Period 8'!T59*Mult_P8)+('Period 9'!T59*Mult_P9)+('Period 10'!T59*Mult_P10)+('Period 11'!T59*Mult_P11)+('Period 12'!T59*Mult_P12)+('Period 13'!T59*Mult_P13)+('Period 14'!T59*Mult_P14)+('Period 15'!T59*Mult_P15)</f>
        <v>0</v>
      </c>
      <c r="U59" s="49">
        <f t="shared" si="51"/>
        <v>0</v>
      </c>
    </row>
    <row r="60" spans="1:21" ht="13.2" customHeight="1">
      <c r="A60" s="20" t="s">
        <v>13</v>
      </c>
      <c r="B60" s="6" t="s">
        <v>21</v>
      </c>
      <c r="C60" s="6"/>
      <c r="D60" s="11"/>
      <c r="E60" s="50"/>
      <c r="F60" s="6"/>
      <c r="G60" s="6"/>
      <c r="H60" s="42"/>
      <c r="I60" s="6"/>
      <c r="J60" s="6"/>
      <c r="K60" s="4"/>
      <c r="L60" s="4"/>
      <c r="M60" s="4"/>
      <c r="N60" s="259">
        <f>FringeGrad_P1</f>
        <v>9.5000000000000001E-2</v>
      </c>
      <c r="O60" s="309">
        <f>('Period 1'!O60*Mult_P1)+('Period 2'!O60*Mult_P2)+('Period 3'!O60*Mult_P3)+('Period 4'!O60*Mult_P4)+('Period 5'!O60*Mult_P5)+('Period 6'!O60*Mult_P6)+('Period 7'!O60*Mult_P7)+('Period 8'!O60*Mult_P8)+('Period 9'!O60*Mult_P9)+('Period 10'!O60*Mult_P10)+('Period 11'!O60*Mult_P11)+('Period 12'!O60*Mult_P12)+('Period 13'!O60*Mult_P13)+('Period 14'!O60*Mult_P14)+('Period 15'!O60*Mult_P15)</f>
        <v>0</v>
      </c>
      <c r="P60" s="309">
        <f>('Period 1'!P60*Mult_P1)+('Period 2'!P60*Mult_P2)+('Period 3'!P60*Mult_P3)+('Period 4'!P60*Mult_P4)+('Period 5'!P60*Mult_P5)+('Period 6'!P60*Mult_P6)+('Period 7'!P60*Mult_P7)+('Period 8'!P60*Mult_P8)+('Period 9'!P60*Mult_P9)+('Period 10'!P60*Mult_P10)+('Period 11'!P60*Mult_P11)+('Period 12'!P60*Mult_P12)+('Period 13'!P60*Mult_P13)+('Period 14'!P60*Mult_P14)+('Period 15'!P60*Mult_P15)</f>
        <v>0</v>
      </c>
      <c r="Q60" s="178">
        <f t="shared" si="52"/>
        <v>0</v>
      </c>
      <c r="R60" s="473">
        <f t="shared" si="50"/>
        <v>0</v>
      </c>
      <c r="S60" s="474"/>
      <c r="T60" s="65">
        <f>('Period 1'!T60*Mult_P1)+('Period 2'!T60*Mult_P2)+('Period 3'!T60*Mult_P3)+('Period 4'!T60*Mult_P4)+('Period 5'!T60*Mult_P5)+('Period 6'!T60*Mult_P6)+('Period 7'!T60*Mult_P7)+('Period 8'!T60*Mult_P8)+('Period 9'!T60*Mult_P9)+('Period 10'!T60*Mult_P10)+('Period 11'!T60*Mult_P11)+('Period 12'!T60*Mult_P12)+('Period 13'!T60*Mult_P13)+('Period 14'!T60*Mult_P14)+('Period 15'!T60*Mult_P15)</f>
        <v>0</v>
      </c>
      <c r="U60" s="49">
        <f t="shared" si="51"/>
        <v>0</v>
      </c>
    </row>
    <row r="61" spans="1:21" ht="13.2" customHeight="1">
      <c r="A61" s="20" t="s">
        <v>14</v>
      </c>
      <c r="B61" s="6" t="s">
        <v>22</v>
      </c>
      <c r="C61" s="6"/>
      <c r="D61" s="11"/>
      <c r="E61" s="4"/>
      <c r="F61" s="6"/>
      <c r="G61" s="6"/>
      <c r="H61" s="42"/>
      <c r="I61" s="6"/>
      <c r="J61" s="6"/>
      <c r="K61" s="4"/>
      <c r="L61" s="4"/>
      <c r="M61" s="4"/>
      <c r="N61" s="259">
        <f>FringeUnderGrad_P1</f>
        <v>2E-3</v>
      </c>
      <c r="O61" s="309">
        <f>('Period 1'!O61*Mult_P1)+('Period 2'!O61*Mult_P2)+('Period 3'!O61*Mult_P3)+('Period 4'!O61*Mult_P4)+('Period 5'!O61*Mult_P5)+('Period 6'!O61*Mult_P6)+('Period 7'!O61*Mult_P7)+('Period 8'!O61*Mult_P8)+('Period 9'!O61*Mult_P9)+('Period 10'!O61*Mult_P10)+('Period 11'!O61*Mult_P11)+('Period 12'!O61*Mult_P12)+('Period 13'!O61*Mult_P13)+('Period 14'!O61*Mult_P14)+('Period 15'!O61*Mult_P15)</f>
        <v>0</v>
      </c>
      <c r="P61" s="309">
        <f>('Period 1'!P61*Mult_P1)+('Period 2'!P61*Mult_P2)+('Period 3'!P61*Mult_P3)+('Period 4'!P61*Mult_P4)+('Period 5'!P61*Mult_P5)+('Period 6'!P61*Mult_P6)+('Period 7'!P61*Mult_P7)+('Period 8'!P61*Mult_P8)+('Period 9'!P61*Mult_P9)+('Period 10'!P61*Mult_P10)+('Period 11'!P61*Mult_P11)+('Period 12'!P61*Mult_P12)+('Period 13'!P61*Mult_P13)+('Period 14'!P61*Mult_P14)+('Period 15'!P61*Mult_P15)</f>
        <v>0</v>
      </c>
      <c r="Q61" s="178">
        <f t="shared" si="52"/>
        <v>0</v>
      </c>
      <c r="R61" s="473">
        <f t="shared" si="50"/>
        <v>0</v>
      </c>
      <c r="S61" s="474"/>
      <c r="T61" s="65">
        <f>('Period 1'!T61*Mult_P1)+('Period 2'!T61*Mult_P2)+('Period 3'!T61*Mult_P3)+('Period 4'!T61*Mult_P4)+('Period 5'!T61*Mult_P5)+('Period 6'!T61*Mult_P6)+('Period 7'!T61*Mult_P7)+('Period 8'!T61*Mult_P8)+('Period 9'!T61*Mult_P9)+('Period 10'!T61*Mult_P10)+('Period 11'!T61*Mult_P11)+('Period 12'!T61*Mult_P12)+('Period 13'!T61*Mult_P13)+('Period 14'!T61*Mult_P14)+('Period 15'!T61*Mult_P15)</f>
        <v>0</v>
      </c>
      <c r="U61" s="49">
        <f t="shared" si="51"/>
        <v>0</v>
      </c>
    </row>
    <row r="62" spans="1:21" ht="13.2" customHeight="1">
      <c r="A62" s="20" t="s">
        <v>15</v>
      </c>
      <c r="B62" s="6" t="s">
        <v>23</v>
      </c>
      <c r="C62" s="6"/>
      <c r="D62" s="11"/>
      <c r="F62" s="6"/>
      <c r="G62" s="42"/>
      <c r="H62" s="6"/>
      <c r="I62" s="6"/>
      <c r="J62" s="6"/>
      <c r="K62" s="4"/>
      <c r="L62" s="4"/>
      <c r="M62" s="4"/>
      <c r="N62" s="259">
        <f>Fringe_P1</f>
        <v>0.35</v>
      </c>
      <c r="O62" s="309">
        <f>('Period 1'!O62*Mult_P1)+('Period 2'!O62*Mult_P2)+('Period 3'!O62*Mult_P3)+('Period 4'!O62*Mult_P4)+('Period 5'!O62*Mult_P5)+('Period 6'!O62*Mult_P6)+('Period 7'!O62*Mult_P7)+('Period 8'!O62*Mult_P8)+('Period 9'!O62*Mult_P9)+('Period 10'!O62*Mult_P10)+('Period 11'!O62*Mult_P11)+('Period 12'!O62*Mult_P12)+('Period 13'!O62*Mult_P13)+('Period 14'!O62*Mult_P14)+('Period 15'!O62*Mult_P15)</f>
        <v>0</v>
      </c>
      <c r="P62" s="309">
        <f>('Period 1'!P62*Mult_P1)+('Period 2'!P62*Mult_P2)+('Period 3'!P62*Mult_P3)+('Period 4'!P62*Mult_P4)+('Period 5'!P62*Mult_P5)+('Period 6'!P62*Mult_P6)+('Period 7'!P62*Mult_P7)+('Period 8'!P62*Mult_P8)+('Period 9'!P62*Mult_P9)+('Period 10'!P62*Mult_P10)+('Period 11'!P62*Mult_P11)+('Period 12'!P62*Mult_P12)+('Period 13'!P62*Mult_P13)+('Period 14'!P62*Mult_P14)+('Period 15'!P62*Mult_P15)</f>
        <v>0</v>
      </c>
      <c r="Q62" s="178">
        <f t="shared" si="52"/>
        <v>0</v>
      </c>
      <c r="R62" s="473">
        <f t="shared" si="50"/>
        <v>0</v>
      </c>
      <c r="S62" s="474"/>
      <c r="T62" s="65">
        <f>('Period 1'!T62*Mult_P1)+('Period 2'!T62*Mult_P2)+('Period 3'!T62*Mult_P3)+('Period 4'!T62*Mult_P4)+('Period 5'!T62*Mult_P5)+('Period 6'!T62*Mult_P6)+('Period 7'!T62*Mult_P7)+('Period 8'!T62*Mult_P8)+('Period 9'!T62*Mult_P9)+('Period 10'!T62*Mult_P10)+('Period 11'!T62*Mult_P11)+('Period 12'!T62*Mult_P12)+('Period 13'!T62*Mult_P13)+('Period 14'!T62*Mult_P14)+('Period 15'!T62*Mult_P15)</f>
        <v>0</v>
      </c>
      <c r="U62" s="49">
        <f t="shared" si="51"/>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605">
        <f>SUM(R55,R57:R62)</f>
        <v>0</v>
      </c>
      <c r="S63" s="606"/>
      <c r="T63" s="180">
        <f>SUM(T55,T57:T62)</f>
        <v>0</v>
      </c>
      <c r="U63" s="181">
        <f t="shared" si="51"/>
        <v>0</v>
      </c>
    </row>
    <row r="64" spans="1:21" ht="13.2" customHeight="1">
      <c r="A64" s="287" t="s">
        <v>25</v>
      </c>
      <c r="B64" s="77"/>
      <c r="C64" s="70"/>
      <c r="D64" s="70"/>
      <c r="E64" s="70"/>
      <c r="F64" s="70"/>
      <c r="G64" s="69" t="s">
        <v>46</v>
      </c>
      <c r="H64" s="71"/>
      <c r="I64" s="71"/>
      <c r="J64" s="71"/>
      <c r="K64" s="71"/>
      <c r="L64" s="71"/>
      <c r="M64" s="71"/>
      <c r="N64" s="331"/>
      <c r="O64" s="176">
        <f>('Period 1'!O64*Mult_P1)+('Period 2'!O64*Mult_P2)+('Period 3'!O64*Mult_P3)+('Period 4'!O64*Mult_P4)+('Period 5'!O64*Mult_P5)+('Period 6'!O64*Mult_P6)+('Period 7'!O64*Mult_P7)+('Period 8'!O64*Mult_P8)+('Period 9'!O64*Mult_P9)+('Period 10'!O64*Mult_P10)+('Period 11'!O64*Mult_P11)+('Period 12'!O64*Mult_P12)+('Period 13'!O64*Mult_P13)+('Period 14'!O64*Mult_P14)+('Period 15'!O64*Mult_P15)</f>
        <v>0</v>
      </c>
      <c r="P64" s="176">
        <f>('Period 1'!P64*Mult_P1)+('Period 2'!P64*Mult_P2)+('Period 3'!P64*Mult_P3)+('Period 4'!P64*Mult_P4)+('Period 5'!P64*Mult_P5)+('Period 6'!P64*Mult_P6)+('Period 7'!P64*Mult_P7)+('Period 8'!P64*Mult_P8)+('Period 9'!P64*Mult_P9)+('Period 10'!P64*Mult_P10)+('Period 11'!P64*Mult_P11)+('Period 12'!P64*Mult_P12)+('Period 13'!P64*Mult_P13)+('Period 14'!P64*Mult_P14)+('Period 15'!P64*Mult_P15)</f>
        <v>0</v>
      </c>
      <c r="Q64" s="176">
        <f>O64+P64</f>
        <v>0</v>
      </c>
    </row>
    <row r="65" spans="1:17" ht="13.2" customHeight="1">
      <c r="A65" s="451" t="s">
        <v>26</v>
      </c>
      <c r="B65" s="452"/>
      <c r="C65" s="452"/>
      <c r="D65" s="452"/>
      <c r="E65" s="452"/>
      <c r="F65" s="452"/>
      <c r="G65" s="452"/>
      <c r="H65" s="452"/>
      <c r="I65" s="452"/>
      <c r="J65" s="452"/>
      <c r="K65" s="452"/>
      <c r="L65" s="452"/>
      <c r="M65" s="452"/>
      <c r="N65" s="453"/>
      <c r="O65" s="182">
        <f>SUM(O63:O64)</f>
        <v>0</v>
      </c>
      <c r="P65" s="182">
        <f>SUM(P63:P64)</f>
        <v>0</v>
      </c>
      <c r="Q65" s="182">
        <f>SUM(Q63:Q64)</f>
        <v>0</v>
      </c>
    </row>
    <row r="66" spans="1:17" ht="13.2" customHeight="1">
      <c r="A66" s="76" t="s">
        <v>393</v>
      </c>
      <c r="B66" s="77"/>
      <c r="C66" s="77"/>
      <c r="D66" s="77"/>
      <c r="E66" s="77"/>
      <c r="F66" s="77"/>
      <c r="G66" s="77"/>
      <c r="H66" s="77"/>
      <c r="I66" s="77"/>
      <c r="J66" s="77"/>
      <c r="K66" s="77"/>
      <c r="L66" s="77"/>
      <c r="M66" s="77"/>
      <c r="N66" s="316"/>
      <c r="O66" s="196"/>
      <c r="P66" s="197"/>
      <c r="Q66" s="198"/>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541" t="s">
        <v>96</v>
      </c>
      <c r="G68" s="541"/>
      <c r="H68" s="541"/>
      <c r="I68" s="541"/>
      <c r="J68" s="541"/>
      <c r="K68" s="541"/>
      <c r="L68" s="541"/>
      <c r="M68" s="25"/>
      <c r="N68" s="26"/>
      <c r="O68" s="15"/>
      <c r="P68" s="39"/>
      <c r="Q68" s="162"/>
    </row>
    <row r="69" spans="1:17" ht="13.2" customHeight="1">
      <c r="A69" s="22"/>
      <c r="B69" s="499"/>
      <c r="C69" s="499"/>
      <c r="D69" s="499"/>
      <c r="E69" s="499"/>
      <c r="F69" s="67"/>
      <c r="G69" s="26"/>
      <c r="H69" s="25"/>
      <c r="I69" s="25"/>
      <c r="K69" s="410"/>
      <c r="L69" s="410"/>
      <c r="M69" s="25"/>
      <c r="N69" s="26"/>
      <c r="O69" s="15"/>
      <c r="P69" s="39"/>
      <c r="Q69" s="162"/>
    </row>
    <row r="70" spans="1:17" ht="13.2" customHeight="1">
      <c r="A70" s="22"/>
      <c r="B70" s="499"/>
      <c r="C70" s="499"/>
      <c r="D70" s="499"/>
      <c r="E70" s="499"/>
      <c r="F70" s="67"/>
      <c r="G70" s="102"/>
      <c r="H70" s="25"/>
      <c r="I70" s="25"/>
      <c r="K70" s="410"/>
      <c r="L70" s="410"/>
      <c r="M70" s="25"/>
      <c r="N70" s="102"/>
      <c r="O70" s="199"/>
      <c r="P70" s="200"/>
      <c r="Q70" s="201"/>
    </row>
    <row r="71" spans="1:17" ht="13.2" customHeight="1">
      <c r="A71" s="4"/>
      <c r="B71" s="4"/>
      <c r="C71" s="4"/>
      <c r="D71" s="4"/>
      <c r="E71" s="4"/>
      <c r="F71" s="1"/>
      <c r="G71" s="4"/>
      <c r="H71" s="4"/>
      <c r="I71" s="4"/>
      <c r="J71" s="4"/>
      <c r="K71" s="51" t="s">
        <v>27</v>
      </c>
      <c r="L71" s="52"/>
      <c r="M71" s="52"/>
      <c r="N71" s="57"/>
      <c r="O71" s="176">
        <f>('Period 1'!O71*Mult_P1)+('Period 2'!O71*Mult_P2)+('Period 3'!O71*Mult_P3)+('Period 4'!O71*Mult_P4)+('Period 5'!O71*Mult_P5)+('Period 6'!O71*Mult_P6)+('Period 7'!O71*Mult_P7)+('Period 8'!O71*Mult_P8)+('Period 9'!O71*Mult_P9)+('Period 10'!O71*Mult_P10)+('Period 11'!O71*Mult_P11)+('Period 12'!O71*Mult_P12)+('Period 13'!O71*Mult_P13)+('Period 14'!O71*Mult_P14)+('Period 15'!O71*Mult_P15)</f>
        <v>0</v>
      </c>
      <c r="P71" s="176">
        <f>('Period 1'!P71*Mult_P1)+('Period 2'!P71*Mult_P2)+('Period 3'!P71*Mult_P3)+('Period 4'!P71*Mult_P4)+('Period 5'!P71*Mult_P5)+('Period 6'!P71*Mult_P6)+('Period 7'!P71*Mult_P7)+('Period 8'!P71*Mult_P8)+('Period 9'!P71*Mult_P9)+('Period 10'!P71*Mult_P10)+('Period 11'!P71*Mult_P11)+('Period 12'!P71*Mult_P12)+('Period 13'!P71*Mult_P13)+('Period 14'!P71*Mult_P14)+('Period 15'!P71*Mult_P15)</f>
        <v>0</v>
      </c>
      <c r="Q71" s="176">
        <f>O71+P71</f>
        <v>0</v>
      </c>
    </row>
    <row r="72" spans="1:17" ht="13.2" customHeight="1">
      <c r="A72" s="76" t="s">
        <v>99</v>
      </c>
      <c r="B72" s="77"/>
      <c r="C72" s="77"/>
      <c r="D72" s="77"/>
      <c r="E72" s="77"/>
      <c r="F72" s="130"/>
      <c r="G72" s="68" t="s">
        <v>43</v>
      </c>
      <c r="H72" s="46">
        <f>('Period 1'!H72*Mult_P1)+('Period 2'!H72*Mult_P2)+('Period 3'!H72*Mult_P3)+('Period 4'!H72*Mult_P4)+('Period 5'!H72*Mult_P5)+('Period 6'!H72*Mult_P6)+('Period 7'!H72*Mult_P7)+('Period 8'!H72*Mult_P8)+('Period 9'!H72*Mult_P9)+('Period 10'!H72*Mult_P10)+('Period 11'!H72*Mult_P11)+('Period 12'!H72*Mult_P12)+('Period 13'!H72*Mult_P13)+('Period 14'!H72*Mult_P14)+('Period 15'!H72*Mult_P15)</f>
        <v>0</v>
      </c>
      <c r="I72" s="2"/>
      <c r="J72" s="2"/>
      <c r="M72" s="2"/>
      <c r="N72" s="24"/>
      <c r="O72" s="153"/>
      <c r="P72" s="154"/>
      <c r="Q72" s="155"/>
    </row>
    <row r="73" spans="1:17" ht="13.2" customHeight="1">
      <c r="A73" s="14"/>
      <c r="F73" s="2"/>
      <c r="G73" s="68" t="s">
        <v>44</v>
      </c>
      <c r="H73" s="46">
        <f>('Period 1'!H73*Mult_P1)+('Period 2'!H73*Mult_P2)+('Period 3'!H73*Mult_P3)+('Period 4'!H73*Mult_P4)+('Period 5'!H73*Mult_P5)+('Period 6'!H73*Mult_P6)+('Period 7'!H73*Mult_P7)+('Period 8'!H73*Mult_P8)+('Period 9'!H73*Mult_P9)+('Period 10'!H73*Mult_P10)+('Period 11'!H73*Mult_P11)+('Period 12'!H73*Mult_P12)+('Period 13'!H73*Mult_P13)+('Period 14'!H73*Mult_P14)+('Period 15'!H73*Mult_P15)</f>
        <v>0</v>
      </c>
      <c r="I73" s="2"/>
      <c r="J73" s="2"/>
      <c r="K73" s="24"/>
      <c r="L73" s="13"/>
      <c r="M73" s="2"/>
      <c r="N73" s="24"/>
      <c r="O73" s="141"/>
      <c r="P73" s="140"/>
      <c r="Q73" s="160">
        <f>O73+P73</f>
        <v>0</v>
      </c>
    </row>
    <row r="74" spans="1:17" ht="13.2" customHeight="1">
      <c r="A74" s="19"/>
      <c r="B74" s="45"/>
      <c r="C74" s="4"/>
      <c r="D74" s="4"/>
      <c r="E74" s="4"/>
      <c r="F74" s="6"/>
      <c r="G74" s="6"/>
      <c r="H74" s="8"/>
      <c r="I74" s="6"/>
      <c r="J74" s="6"/>
      <c r="K74" s="8"/>
      <c r="L74" s="4"/>
      <c r="M74" s="51" t="s">
        <v>47</v>
      </c>
      <c r="N74" s="54"/>
      <c r="O74" s="176">
        <f>('Period 1'!O74*Mult_P1)+('Period 2'!O74*Mult_P2)+('Period 3'!O74*Mult_P3)+('Period 4'!O74*Mult_P4)+('Period 5'!O74*Mult_P5)+('Period 6'!O74*Mult_P6)+('Period 7'!O74*Mult_P7)+('Period 8'!O74*Mult_P8)+('Period 9'!O74*Mult_P9)+('Period 10'!O74*Mult_P10)+('Period 11'!O74*Mult_P11)+('Period 12'!O74*Mult_P12)+('Period 13'!O74*Mult_P13)+('Period 14'!O74*Mult_P14)+('Period 15'!O74*Mult_P15)</f>
        <v>0</v>
      </c>
      <c r="P74" s="176">
        <f>('Period 1'!P74*Mult_P1)+('Period 2'!P74*Mult_P2)+('Period 3'!P74*Mult_P3)+('Period 4'!P74*Mult_P4)+('Period 5'!P74*Mult_P5)+('Period 6'!P74*Mult_P6)+('Period 7'!P74*Mult_P7)+('Period 8'!P74*Mult_P8)+('Period 9'!P74*Mult_P9)+('Period 10'!P74*Mult_P10)+('Period 11'!P74*Mult_P11)+('Period 12'!P74*Mult_P12)+('Period 13'!P74*Mult_P13)+('Period 14'!P74*Mult_P14)+('Period 15'!P74*Mult_P15)</f>
        <v>0</v>
      </c>
      <c r="Q74" s="176">
        <f>O74+P74</f>
        <v>0</v>
      </c>
    </row>
    <row r="75" spans="1:17" ht="13.2" customHeight="1">
      <c r="A75" s="457" t="s">
        <v>323</v>
      </c>
      <c r="B75" s="458"/>
      <c r="C75" s="458"/>
      <c r="D75" s="458"/>
      <c r="E75" s="458"/>
      <c r="F75" s="458"/>
      <c r="G75" s="458"/>
      <c r="H75" s="458"/>
      <c r="I75" s="458"/>
      <c r="J75" s="458"/>
      <c r="K75" s="458"/>
      <c r="L75" s="458"/>
      <c r="M75" s="458"/>
      <c r="N75" s="458"/>
      <c r="O75" s="153"/>
      <c r="P75" s="152"/>
      <c r="Q75" s="152"/>
    </row>
    <row r="76" spans="1:17" ht="13.2" customHeight="1">
      <c r="A76" s="41"/>
      <c r="F76" s="295"/>
      <c r="N76" s="12"/>
      <c r="O76" s="32"/>
      <c r="P76" s="152"/>
      <c r="Q76" s="152"/>
    </row>
    <row r="77" spans="1:17" ht="13.2" customHeight="1">
      <c r="A77" s="23" t="s">
        <v>28</v>
      </c>
      <c r="E77" s="25"/>
      <c r="F77" s="25"/>
      <c r="G77" s="26">
        <f>('Period 1'!G77*Mult_P1)+('Period 2'!G77*Mult_P2)+('Period 3'!G77*Mult_P3)+('Period 4'!G77*Mult_P4)+('Period 5'!G77*Mult_P5)</f>
        <v>0</v>
      </c>
      <c r="I77" s="2" t="s">
        <v>29</v>
      </c>
      <c r="L77" s="25"/>
      <c r="M77" s="25"/>
      <c r="N77" s="26">
        <f>('Period 1'!N77*Mult_P1)+('Period 2'!N77*Mult_P2)+('Period 3'!N77*Mult_P3)+('Period 4'!N77*Mult_P4)+('Period 5'!N77*Mult_P5)</f>
        <v>0</v>
      </c>
      <c r="O77" s="32"/>
      <c r="P77" s="152"/>
      <c r="Q77" s="152"/>
    </row>
    <row r="78" spans="1:17" ht="13.2" customHeight="1">
      <c r="A78" s="23" t="s">
        <v>30</v>
      </c>
      <c r="E78" s="25"/>
      <c r="F78" s="25"/>
      <c r="G78" s="26">
        <f>('Period 1'!G78*Mult_P1)+('Period 2'!G78*Mult_P2)+('Period 3'!G78*Mult_P3)+('Period 4'!G78*Mult_P4)+('Period 5'!G78*Mult_P5)</f>
        <v>0</v>
      </c>
      <c r="I78" s="2" t="s">
        <v>31</v>
      </c>
      <c r="L78" s="25"/>
      <c r="M78" s="25"/>
      <c r="N78" s="26">
        <f>('Period 1'!N78*Mult_P1)+('Period 2'!N78*Mult_P2)+('Period 3'!N78*Mult_P3)+('Period 4'!N78*Mult_P4)+('Period 5'!N78*Mult_P5)</f>
        <v>0</v>
      </c>
      <c r="O78" s="30"/>
      <c r="P78" s="152"/>
      <c r="Q78" s="152"/>
    </row>
    <row r="79" spans="1:17" ht="13.2" customHeight="1">
      <c r="A79" s="19"/>
      <c r="B79" s="10" t="s">
        <v>16</v>
      </c>
      <c r="C79" s="1"/>
      <c r="D79" s="1" t="s">
        <v>17</v>
      </c>
      <c r="E79" s="6" t="s">
        <v>39</v>
      </c>
      <c r="F79" s="4"/>
      <c r="G79" s="4"/>
      <c r="H79" s="4"/>
      <c r="I79" s="4"/>
      <c r="J79" s="4"/>
      <c r="K79" s="51" t="s">
        <v>54</v>
      </c>
      <c r="L79" s="51"/>
      <c r="M79" s="52"/>
      <c r="N79" s="57"/>
      <c r="O79" s="176">
        <f>('Period 1'!O79*Mult_P1)+('Period 2'!O79*Mult_P2)+('Period 3'!O79*Mult_P3)+('Period 4'!O79*Mult_P4)+('Period 5'!O79*Mult_P5)+('Period 6'!O79*Mult_P6)+('Period 7'!O79*Mult_P7)+('Period 8'!O79*Mult_P8)+('Period 9'!O79*Mult_P9)+('Period 10'!O79*Mult_P10)+('Period 11'!O79*Mult_P11)+('Period 12'!O79*Mult_P12)+('Period 13'!O79*Mult_P13)+('Period 14'!O79*Mult_P14)+('Period 15'!O79*Mult_P15)</f>
        <v>0</v>
      </c>
      <c r="P79" s="176">
        <f>('Period 1'!P79*Mult_P1)+('Period 2'!P79*Mult_P2)+('Period 3'!P79*Mult_P3)+('Period 4'!P79*Mult_P4)+('Period 5'!P79*Mult_P5)+('Period 6'!P79*Mult_P6)+('Period 7'!P79*Mult_P7)+('Period 8'!P79*Mult_P8)+('Period 9'!P79*Mult_P9)+('Period 10'!P79*Mult_P10)+('Period 11'!P79*Mult_P11)+('Period 12'!P79*Mult_P12)+('Period 13'!P79*Mult_P13)+('Period 14'!P79*Mult_P14)+('Period 15'!P79*Mult_P15)</f>
        <v>0</v>
      </c>
      <c r="Q79" s="176">
        <f>O79+P79</f>
        <v>0</v>
      </c>
    </row>
    <row r="80" spans="1:17" ht="13.2" customHeight="1">
      <c r="A80" s="74" t="s">
        <v>32</v>
      </c>
      <c r="B80" s="75"/>
      <c r="C80" s="75"/>
      <c r="D80" s="75"/>
      <c r="E80" s="75"/>
      <c r="F80" s="75"/>
      <c r="G80" s="4"/>
      <c r="H80" s="4"/>
      <c r="I80" s="4"/>
      <c r="J80" s="4"/>
      <c r="K80" s="4"/>
      <c r="L80" s="4"/>
      <c r="M80" s="4"/>
      <c r="N80" s="7"/>
      <c r="O80" s="153"/>
      <c r="P80" s="154"/>
      <c r="Q80" s="155"/>
    </row>
    <row r="81" spans="1:17" ht="13.2" customHeight="1">
      <c r="A81" s="23" t="s">
        <v>33</v>
      </c>
      <c r="N81" s="12"/>
      <c r="O81" s="32"/>
      <c r="P81" s="152"/>
      <c r="Q81" s="157"/>
    </row>
    <row r="82" spans="1:17" ht="13.2" customHeight="1">
      <c r="A82" s="23"/>
      <c r="C82" s="147" t="s">
        <v>282</v>
      </c>
      <c r="D82" s="147"/>
      <c r="E82" s="295"/>
      <c r="F82" s="25"/>
      <c r="G82" s="85" t="s">
        <v>283</v>
      </c>
      <c r="H82" s="25"/>
      <c r="I82" s="25"/>
      <c r="J82" s="25"/>
      <c r="K82" s="147" t="s">
        <v>282</v>
      </c>
      <c r="L82" s="25"/>
      <c r="M82" s="25"/>
      <c r="N82" s="86" t="s">
        <v>283</v>
      </c>
      <c r="O82" s="32"/>
      <c r="P82" s="152"/>
      <c r="Q82" s="157"/>
    </row>
    <row r="83" spans="1:17" ht="13.2" customHeight="1">
      <c r="A83" s="22"/>
      <c r="B83" s="467"/>
      <c r="C83" s="467"/>
      <c r="D83" s="467"/>
      <c r="E83" s="467"/>
      <c r="F83" s="541" t="s">
        <v>96</v>
      </c>
      <c r="G83" s="541"/>
      <c r="H83" s="541"/>
      <c r="I83" s="541"/>
      <c r="J83" s="541"/>
      <c r="K83" s="541"/>
      <c r="L83" s="541"/>
      <c r="M83" s="25"/>
      <c r="N83" s="26"/>
      <c r="O83" s="32"/>
      <c r="P83" s="152"/>
      <c r="Q83" s="157"/>
    </row>
    <row r="84" spans="1:17" ht="13.2" customHeight="1">
      <c r="A84" s="22"/>
      <c r="B84" s="466"/>
      <c r="C84" s="466"/>
      <c r="D84" s="466"/>
      <c r="E84" s="466"/>
      <c r="F84" s="67"/>
      <c r="G84" s="26"/>
      <c r="H84" s="25"/>
      <c r="I84" s="25"/>
      <c r="J84" s="25"/>
      <c r="K84" s="470"/>
      <c r="L84" s="470"/>
      <c r="M84" s="25"/>
      <c r="N84" s="26"/>
      <c r="O84" s="32"/>
      <c r="P84" s="152"/>
      <c r="Q84" s="157"/>
    </row>
    <row r="85" spans="1:17" ht="13.2" customHeight="1">
      <c r="A85" s="22"/>
      <c r="B85" s="466"/>
      <c r="C85" s="466"/>
      <c r="D85" s="466"/>
      <c r="E85" s="466"/>
      <c r="F85" s="67"/>
      <c r="G85" s="26"/>
      <c r="H85" s="25"/>
      <c r="I85" s="25"/>
      <c r="J85" s="25"/>
      <c r="K85" s="470"/>
      <c r="L85" s="470"/>
      <c r="M85" s="25"/>
      <c r="N85" s="26"/>
      <c r="O85" s="30"/>
      <c r="P85" s="40"/>
      <c r="Q85" s="158"/>
    </row>
    <row r="86" spans="1:17" ht="13.2" customHeight="1">
      <c r="A86" s="17"/>
      <c r="B86" s="1"/>
      <c r="C86" s="1"/>
      <c r="D86" s="1"/>
      <c r="E86" s="1"/>
      <c r="F86" s="1"/>
      <c r="G86" s="26"/>
      <c r="H86" s="1"/>
      <c r="I86" s="1"/>
      <c r="J86" s="1"/>
      <c r="K86" s="1"/>
      <c r="L86" s="51" t="s">
        <v>229</v>
      </c>
      <c r="M86" s="51"/>
      <c r="N86" s="61"/>
      <c r="O86" s="176">
        <f>('Period 1'!O86*Mult_P1)+('Period 2'!O86*Mult_P2)+('Period 3'!O86*Mult_P3)+('Period 4'!O86*Mult_P4)+('Period 5'!O86*Mult_P5)+('Period 6'!O86*Mult_P6)+('Period 7'!O86*Mult_P7)+('Period 8'!O86*Mult_P8)+('Period 9'!O86*Mult_P9)+('Period 10'!O86*Mult_P10)+('Period 11'!O86*Mult_P11)+('Period 12'!O86*Mult_P12)+('Period 13'!O86*Mult_P13)+('Period 14'!O86*Mult_P14)+('Period 15'!O86*Mult_P15)</f>
        <v>0</v>
      </c>
      <c r="P86" s="176">
        <f>('Period 1'!P86*Mult_P1)+('Period 2'!P86*Mult_P2)+('Period 3'!P86*Mult_P3)+('Period 4'!P86*Mult_P4)+('Period 5'!P86*Mult_P5)+('Period 6'!P86*Mult_P6)+('Period 7'!P86*Mult_P7)+('Period 8'!P86*Mult_P8)+('Period 9'!P86*Mult_P9)+('Period 10'!P86*Mult_P10)+('Period 11'!P86*Mult_P11)+('Period 12'!P86*Mult_P12)+('Period 13'!P86*Mult_P13)+('Period 14'!P86*Mult_P14)+('Period 15'!P86*Mult_P15)</f>
        <v>0</v>
      </c>
      <c r="Q86" s="176">
        <f>O86+P86</f>
        <v>0</v>
      </c>
    </row>
    <row r="87" spans="1:17" ht="13.2" customHeight="1">
      <c r="A87" s="21" t="s">
        <v>34</v>
      </c>
      <c r="B87" s="4"/>
      <c r="C87" s="4"/>
      <c r="D87" s="4"/>
      <c r="E87" s="4"/>
      <c r="F87" s="4"/>
      <c r="G87" s="4"/>
      <c r="H87" s="4"/>
      <c r="I87" s="4"/>
      <c r="J87" s="4"/>
      <c r="K87" s="8"/>
      <c r="L87" s="9"/>
      <c r="M87" s="6"/>
      <c r="N87" s="37"/>
      <c r="O87" s="176">
        <f>('Period 1'!O87*Mult_P1)+('Period 2'!O87*Mult_P2)+('Period 3'!O87*Mult_P3)+('Period 4'!O87*Mult_P4)+('Period 5'!O87*Mult_P5)+('Period 6'!O87*Mult_P6)+('Period 7'!O87*Mult_P7)+('Period 8'!O87*Mult_P8)+('Period 9'!O87*Mult_P9)+('Period 10'!O87*Mult_P10)+('Period 11'!O87*Mult_P11)+('Period 12'!O87*Mult_P12)+('Period 13'!O87*Mult_P13)+('Period 14'!O87*Mult_P14)+('Period 15'!O87*Mult_P15)</f>
        <v>0</v>
      </c>
      <c r="P87" s="176">
        <f>('Period 1'!P87*Mult_P1)+('Period 2'!P87*Mult_P2)+('Period 3'!P87*Mult_P3)+('Period 4'!P87*Mult_P4)+('Period 5'!P87*Mult_P5)+('Period 6'!P87*Mult_P6)+('Period 7'!P87*Mult_P7)+('Period 8'!P87*Mult_P8)+('Period 9'!P87*Mult_P9)+('Period 10'!P87*Mult_P10)+('Period 11'!P87*Mult_P11)+('Period 12'!P87*Mult_P12)+('Period 13'!P87*Mult_P13)+('Period 14'!P87*Mult_P14)+('Period 15'!P87*Mult_P15)</f>
        <v>0</v>
      </c>
      <c r="Q87" s="176">
        <f t="shared" ref="Q87:Q90" si="53">O87+P87</f>
        <v>0</v>
      </c>
    </row>
    <row r="88" spans="1:17" ht="13.2" customHeight="1">
      <c r="A88" s="21" t="s">
        <v>35</v>
      </c>
      <c r="B88" s="4"/>
      <c r="C88" s="4"/>
      <c r="D88" s="4"/>
      <c r="E88" s="4"/>
      <c r="F88" s="4"/>
      <c r="G88" s="42"/>
      <c r="H88" s="6"/>
      <c r="I88" s="6"/>
      <c r="J88" s="6"/>
      <c r="K88" s="8"/>
      <c r="L88" s="9"/>
      <c r="M88" s="6"/>
      <c r="N88" s="8"/>
      <c r="O88" s="176">
        <f>('Period 1'!O88*Mult_P1)+('Period 2'!O88*Mult_P2)+('Period 3'!O88*Mult_P3)+('Period 4'!O88*Mult_P4)+('Period 5'!O88*Mult_P5)+('Period 6'!O88*Mult_P6)+('Period 7'!O88*Mult_P7)+('Period 8'!O88*Mult_P8)+('Period 9'!O88*Mult_P9)+('Period 10'!O88*Mult_P10)+('Period 11'!O88*Mult_P11)+('Period 12'!O88*Mult_P12)+('Period 13'!O88*Mult_P13)+('Period 14'!O88*Mult_P14)+('Period 15'!O88*Mult_P15)</f>
        <v>0</v>
      </c>
      <c r="P88" s="176">
        <f>('Period 1'!P88*Mult_P1)+('Period 2'!P88*Mult_P2)+('Period 3'!P88*Mult_P3)+('Period 4'!P88*Mult_P4)+('Period 5'!P88*Mult_P5)+('Period 6'!P88*Mult_P6)+('Period 7'!P88*Mult_P7)+('Period 8'!P88*Mult_P8)+('Period 9'!P88*Mult_P9)+('Period 10'!P88*Mult_P10)+('Period 11'!P88*Mult_P11)+('Period 12'!P88*Mult_P12)+('Period 13'!P88*Mult_P13)+('Period 14'!P88*Mult_P14)+('Period 15'!P88*Mult_P15)</f>
        <v>0</v>
      </c>
      <c r="Q88" s="176">
        <f t="shared" si="53"/>
        <v>0</v>
      </c>
    </row>
    <row r="89" spans="1:17" ht="13.2" customHeight="1">
      <c r="A89" s="21" t="s">
        <v>36</v>
      </c>
      <c r="B89" s="4"/>
      <c r="C89" s="4"/>
      <c r="D89" s="4"/>
      <c r="E89" s="4"/>
      <c r="F89" s="4"/>
      <c r="G89" s="6"/>
      <c r="H89" s="8"/>
      <c r="I89" s="6"/>
      <c r="J89" s="6"/>
      <c r="K89" s="6"/>
      <c r="L89" s="6"/>
      <c r="M89" s="6"/>
      <c r="N89" s="24"/>
      <c r="O89" s="176">
        <f>('Period 1'!O89*Mult_P1)+('Period 2'!O89*Mult_P2)+('Period 3'!O89*Mult_P3)+('Period 4'!O89*Mult_P4)+('Period 5'!O89*Mult_P5)+('Period 6'!O89*Mult_P6)+('Period 7'!O89*Mult_P7)+('Period 8'!O89*Mult_P8)+('Period 9'!O89*Mult_P9)+('Period 10'!O89*Mult_P10)+('Period 11'!O89*Mult_P11)+('Period 12'!O89*Mult_P12)+('Period 13'!O89*Mult_P13)+('Period 14'!O89*Mult_P14)+('Period 15'!O89*Mult_P15)</f>
        <v>0</v>
      </c>
      <c r="P89" s="176">
        <f>('Period 1'!P89*Mult_P1)+('Period 2'!P89*Mult_P2)+('Period 3'!P89*Mult_P3)+('Period 4'!P89*Mult_P4)+('Period 5'!P89*Mult_P5)+('Period 6'!P89*Mult_P6)+('Period 7'!P89*Mult_P7)+('Period 8'!P89*Mult_P8)+('Period 9'!P89*Mult_P9)+('Period 10'!P89*Mult_P10)+('Period 11'!P89*Mult_P11)+('Period 12'!P89*Mult_P12)+('Period 13'!P89*Mult_P13)+('Period 14'!P89*Mult_P14)+('Period 15'!P89*Mult_P15)</f>
        <v>0</v>
      </c>
      <c r="Q89" s="176">
        <f t="shared" si="53"/>
        <v>0</v>
      </c>
    </row>
    <row r="90" spans="1:17" ht="13.2" customHeight="1">
      <c r="A90" s="21" t="s">
        <v>101</v>
      </c>
      <c r="B90" s="4"/>
      <c r="C90" s="4"/>
      <c r="D90" s="4"/>
      <c r="E90" s="4"/>
      <c r="F90" s="4"/>
      <c r="G90" s="6"/>
      <c r="H90" s="42"/>
      <c r="I90" s="6"/>
      <c r="J90" s="6"/>
      <c r="K90" s="6"/>
      <c r="L90" s="6"/>
      <c r="M90" s="332" t="s">
        <v>55</v>
      </c>
      <c r="N90" s="176">
        <f>('Period 1'!N90*Mult_P1)+('Period 2'!N90*Mult_P2)+('Period 3'!N90*Mult_P3)+('Period 4'!N90*Mult_P4)+('Period 5'!N90*Mult_P5)+('Period 6'!N90*Mult_P6)+('Period 7'!N90*Mult_P7)+('Period 8'!N90*Mult_P8)+('Period 9'!N90*Mult_P9)+('Period 10'!N90*Mult_P10)+('Period 11'!N90*Mult_P11)+('Period 12'!N90*Mult_P12)+('Period 13'!N90*Mult_P13)+('Period 14'!N90*Mult_P14)+('Period 15'!N90*Mult_P15)</f>
        <v>0</v>
      </c>
      <c r="O90" s="176">
        <f>('Period 1'!O90*Mult_P1)+('Period 2'!O90*Mult_P2)+('Period 3'!O90*Mult_P3)+('Period 4'!O90*Mult_P4)+('Period 5'!O90*Mult_P5)+('Period 6'!O90*Mult_P6)+('Period 7'!O90*Mult_P7)+('Period 8'!O90*Mult_P8)+('Period 9'!O90*Mult_P9)+('Period 10'!O90*Mult_P10)+('Period 11'!O90*Mult_P11)+('Period 12'!O90*Mult_P12)+('Period 13'!O90*Mult_P13)+('Period 14'!O90*Mult_P14)+('Period 15'!O90*Mult_P15)</f>
        <v>0</v>
      </c>
      <c r="P90" s="176">
        <f>('Period 1'!P90*Mult_P1)+('Period 2'!P90*Mult_P2)+('Period 3'!P90*Mult_P3)+('Period 4'!P90*Mult_P4)+('Period 5'!P90*Mult_P5)+('Period 6'!P90*Mult_P6)+('Period 7'!P90*Mult_P7)+('Period 8'!P90*Mult_P8)+('Period 9'!P90*Mult_P9)+('Period 10'!P90*Mult_P10)+('Period 11'!P90*Mult_P11)+('Period 12'!P90*Mult_P12)+('Period 13'!P90*Mult_P13)+('Period 14'!P90*Mult_P14)+('Period 15'!P90*Mult_P15)</f>
        <v>0</v>
      </c>
      <c r="Q90" s="176">
        <f t="shared" si="53"/>
        <v>0</v>
      </c>
    </row>
    <row r="91" spans="1:17" ht="13.2" customHeight="1">
      <c r="A91" s="129" t="s">
        <v>126</v>
      </c>
      <c r="E91" s="16"/>
      <c r="F91" s="16"/>
      <c r="G91" s="333"/>
      <c r="H91" s="334"/>
      <c r="I91" s="13"/>
      <c r="J91" s="2"/>
      <c r="K91" s="2"/>
      <c r="L91" s="2"/>
      <c r="N91" s="335"/>
      <c r="O91" s="163"/>
      <c r="P91" s="164"/>
      <c r="Q91" s="165"/>
    </row>
    <row r="92" spans="1:17" ht="13.2" customHeight="1">
      <c r="A92" s="23"/>
      <c r="G92" s="38"/>
      <c r="H92" s="24"/>
      <c r="I92" s="13"/>
      <c r="J92" s="2"/>
      <c r="K92" s="2"/>
      <c r="L92" s="2"/>
      <c r="N92" s="336"/>
      <c r="O92" s="141"/>
      <c r="P92" s="140"/>
      <c r="Q92" s="160"/>
    </row>
    <row r="93" spans="1:17" ht="13.2" customHeight="1">
      <c r="A93" s="23"/>
      <c r="F93" s="2"/>
      <c r="G93" s="38"/>
      <c r="H93" s="24"/>
      <c r="I93" s="13"/>
      <c r="J93" s="2"/>
      <c r="K93" s="2"/>
      <c r="L93" s="2"/>
      <c r="M93" s="337" t="s">
        <v>102</v>
      </c>
      <c r="N93" s="314">
        <f>('Period 1'!N93*Mult_P1)+('Period 2'!N93*Mult_P2)+('Period 3'!N93*Mult_P3)+('Period 4'!N93*Mult_P4)+('Period 5'!N93*Mult_P5)+('Period 6'!N93*Mult_P6)+('Period 7'!N93*Mult_P7)+('Period 8'!N93*Mult_P8)+('Period 9'!N93*Mult_P9)+('Period 10'!N93*Mult_P10)+('Period 11'!N93*Mult_P11)+('Period 12'!N93*Mult_P12)+('Period 13'!N93*Mult_P13)+('Period 14'!N93*Mult_P14)+('Period 15'!N93*Mult_P15)</f>
        <v>0</v>
      </c>
      <c r="O93" s="176">
        <f>('Period 1'!O93*Mult_P1)+('Period 2'!O93*Mult_P2)+('Period 3'!O93*Mult_P3)+('Period 4'!O93*Mult_P4)+('Period 5'!O93*Mult_P5)+('Period 6'!O93*Mult_P6)+('Period 7'!O93*Mult_P7)+('Period 8'!O93*Mult_P8)+('Period 9'!O93*Mult_P9)+('Period 10'!O93*Mult_P10)+('Period 11'!O93*Mult_P11)+('Period 12'!O93*Mult_P12)+('Period 13'!O93*Mult_P13)+('Period 14'!O93*Mult_P14)+('Period 15'!O93*Mult_P15)</f>
        <v>0</v>
      </c>
      <c r="P93" s="176">
        <f>('Period 1'!P93*Mult_P1)+('Period 2'!P93*Mult_P2)+('Period 3'!P93*Mult_P3)+('Period 4'!P93*Mult_P4)+('Period 5'!P93*Mult_P5)+('Period 6'!P93*Mult_P6)+('Period 7'!P93*Mult_P7)+('Period 8'!P93*Mult_P8)+('Period 9'!P93*Mult_P9)+('Period 10'!P93*Mult_P10)+('Period 11'!P93*Mult_P11)+('Period 12'!P93*Mult_P12)+('Period 13'!P93*Mult_P13)+('Period 14'!P93*Mult_P14)+('Period 15'!P93*Mult_P15)</f>
        <v>0</v>
      </c>
      <c r="Q93" s="176">
        <f t="shared" ref="Q93" si="54">O93+P93</f>
        <v>0</v>
      </c>
    </row>
    <row r="94" spans="1:17" ht="13.2" customHeight="1">
      <c r="A94" s="187" t="s">
        <v>316</v>
      </c>
      <c r="B94" s="58"/>
      <c r="C94" s="50"/>
      <c r="D94" s="50"/>
      <c r="E94" s="50"/>
      <c r="F94" s="50"/>
      <c r="G94" s="58"/>
      <c r="H94" s="46"/>
      <c r="I94" s="188"/>
      <c r="J94" s="58"/>
      <c r="K94" s="58"/>
      <c r="L94" s="58"/>
      <c r="M94" s="189"/>
      <c r="N94" s="189"/>
      <c r="O94" s="176">
        <f>('Period 1'!O94*Mult_P1)+('Period 2'!O94*Mult_P2)+('Period 3'!O94*Mult_P3)+('Period 4'!O94*Mult_P4)+('Period 5'!O94*Mult_P5)+('Period 6'!O94*Mult_P6)+('Period 7'!O94*Mult_P7)+('Period 8'!O94*Mult_P8)+('Period 9'!O94*Mult_P9)+('Period 10'!O94*Mult_P10)+('Period 11'!O94*Mult_P11)+('Period 12'!O94*Mult_P12)+('Period 13'!O94*Mult_P13)+('Period 14'!O94*Mult_P14)+('Period 15'!O94*Mult_P15)</f>
        <v>0</v>
      </c>
      <c r="P94" s="176">
        <f>('Period 1'!P94*Mult_P1)+('Period 2'!P94*Mult_P2)+('Period 3'!P94*Mult_P3)+('Period 4'!P94*Mult_P4)+('Period 5'!P94*Mult_P5)+('Period 6'!P94*Mult_P6)+('Period 7'!P94*Mult_P7)+('Period 8'!P94*Mult_P8)+('Period 9'!P94*Mult_P9)+('Period 10'!P94*Mult_P10)+('Period 11'!P94*Mult_P11)+('Period 12'!P94*Mult_P12)+('Period 13'!P94*Mult_P13)+('Period 14'!P94*Mult_P14)+('Period 15'!P94*Mult_P15)</f>
        <v>0</v>
      </c>
      <c r="Q94" s="176">
        <f>O94+P94</f>
        <v>0</v>
      </c>
    </row>
    <row r="95" spans="1:17" ht="13.2" customHeight="1">
      <c r="A95" s="129" t="s">
        <v>317</v>
      </c>
      <c r="B95" s="2"/>
      <c r="C95" s="2"/>
      <c r="D95" s="2"/>
      <c r="E95" s="2"/>
      <c r="F95" s="2"/>
      <c r="G95" s="2"/>
      <c r="H95" s="2"/>
      <c r="I95" s="2"/>
      <c r="J95" s="2"/>
      <c r="K95" s="2"/>
      <c r="L95" s="2"/>
      <c r="M95" s="2"/>
      <c r="N95" s="24"/>
      <c r="O95" s="153"/>
      <c r="P95" s="154"/>
      <c r="Q95" s="155"/>
    </row>
    <row r="96" spans="1:17"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541" t="s">
        <v>96</v>
      </c>
      <c r="G97" s="541"/>
      <c r="H97" s="541"/>
      <c r="I97" s="541"/>
      <c r="J97" s="541"/>
      <c r="K97" s="541"/>
      <c r="L97" s="541"/>
      <c r="M97" s="2"/>
      <c r="N97" s="8"/>
      <c r="O97" s="32"/>
      <c r="P97" s="152"/>
      <c r="Q97" s="157"/>
    </row>
    <row r="98" spans="1:23" ht="13.2" customHeight="1">
      <c r="A98" s="23"/>
      <c r="B98" s="466"/>
      <c r="C98" s="466"/>
      <c r="D98" s="466"/>
      <c r="E98" s="466"/>
      <c r="G98" s="8"/>
      <c r="H98" s="2"/>
      <c r="I98" s="2"/>
      <c r="J98" s="2"/>
      <c r="K98" s="443"/>
      <c r="L98" s="443"/>
      <c r="M98" s="2"/>
      <c r="N98" s="46"/>
      <c r="O98" s="32"/>
      <c r="P98" s="152"/>
      <c r="Q98" s="157"/>
    </row>
    <row r="99" spans="1:23" ht="13.2" customHeight="1">
      <c r="A99" s="23"/>
      <c r="B99" s="466"/>
      <c r="C99" s="466"/>
      <c r="D99" s="466"/>
      <c r="E99" s="466"/>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('Period 1'!O100*Mult_P1)+('Period 2'!O100*Mult_P2)+('Period 3'!O100*Mult_P3)+('Period 4'!O100*Mult_P4)+('Period 5'!O100*Mult_P5)+('Period 6'!O100*Mult_P6)+('Period 7'!O100*Mult_P7)+('Period 8'!O100*Mult_P8)+('Period 9'!O100*Mult_P9)+('Period 10'!O100*Mult_P10)+('Period 11'!O100*Mult_P11)+('Period 12'!O100*Mult_P12)+('Period 13'!O100*Mult_P13)+('Period 14'!O100*Mult_P14)+('Period 15'!O100*Mult_P15)</f>
        <v>0</v>
      </c>
      <c r="P100" s="176">
        <f>('Period 1'!P100*Mult_P1)+('Period 2'!P100*Mult_P2)+('Period 3'!P100*Mult_P3)+('Period 4'!P100*Mult_P4)+('Period 5'!P100*Mult_P5)+('Period 6'!P100*Mult_P6)+('Period 7'!P100*Mult_P7)+('Period 8'!P100*Mult_P8)+('Period 9'!P100*Mult_P9)+('Period 10'!P100*Mult_P10)+('Period 11'!P100*Mult_P11)+('Period 12'!P100*Mult_P12)+('Period 13'!P100*Mult_P13)+('Period 14'!P100*Mult_P14)+('Period 15'!P100*Mult_P15)</f>
        <v>0</v>
      </c>
      <c r="Q100" s="176">
        <f t="shared" ref="Q100:Q101" si="55">SUM(O100:P100)</f>
        <v>0</v>
      </c>
    </row>
    <row r="101" spans="1:23" ht="13.2" customHeight="1">
      <c r="A101" s="98"/>
      <c r="B101" s="99"/>
      <c r="C101" s="64"/>
      <c r="D101" s="64"/>
      <c r="E101" s="64"/>
      <c r="F101" s="64"/>
      <c r="G101" s="64"/>
      <c r="H101" s="64"/>
      <c r="I101" s="64"/>
      <c r="J101" s="462" t="s">
        <v>324</v>
      </c>
      <c r="K101" s="462"/>
      <c r="L101" s="462"/>
      <c r="M101" s="462"/>
      <c r="N101" s="463"/>
      <c r="O101" s="176">
        <f>('Period 1'!O101*Mult_P1)+('Period 2'!O101*Mult_P2)+('Period 3'!O101*Mult_P3)+('Period 4'!O101*Mult_P4)+('Period 5'!O101*Mult_P5)+('Period 6'!O101*Mult_P6)+('Period 7'!O101*Mult_P7)+('Period 8'!O101*Mult_P8)+('Period 9'!O101*Mult_P9)+('Period 10'!O101*Mult_P10)+('Period 11'!O101*Mult_P11)+('Period 12'!O101*Mult_P12)+('Period 13'!O101*Mult_P13)+('Period 14'!O101*Mult_P14)+('Period 15'!O101*Mult_P15)</f>
        <v>0</v>
      </c>
      <c r="P101" s="176">
        <f>('Period 1'!P101*Mult_P1)+('Period 2'!P101*Mult_P2)+('Period 3'!P101*Mult_P3)+('Period 4'!P101*Mult_P4)+('Period 5'!P101*Mult_P5)+('Period 6'!P101*Mult_P6)+('Period 7'!P101*Mult_P7)+('Period 8'!P101*Mult_P8)+('Period 9'!P101*Mult_P9)+('Period 10'!P101*Mult_P10)+('Period 11'!P101*Mult_P11)+('Period 12'!P101*Mult_P12)+('Period 13'!P101*Mult_P13)+('Period 14'!P101*Mult_P14)+('Period 15'!P101*Mult_P15)</f>
        <v>0</v>
      </c>
      <c r="Q101" s="176">
        <f t="shared" si="55"/>
        <v>0</v>
      </c>
    </row>
    <row r="102" spans="1:23" ht="13.2" customHeight="1">
      <c r="A102" s="64"/>
      <c r="B102" s="64"/>
      <c r="C102" s="64"/>
      <c r="D102" s="64"/>
      <c r="E102" s="64"/>
      <c r="F102" s="64"/>
      <c r="G102" s="64"/>
      <c r="H102" s="64"/>
      <c r="I102" s="64"/>
      <c r="J102" s="63"/>
      <c r="K102" s="202"/>
      <c r="L102" s="64"/>
      <c r="M102" s="64"/>
      <c r="N102" s="203" t="s">
        <v>130</v>
      </c>
      <c r="O102" s="176">
        <f>('Period 1'!O102*Mult_P1)+('Period 2'!O102*Mult_P2)+('Period 3'!O102*Mult_P3)+('Period 4'!O102*Mult_P4)+('Period 5'!O102*Mult_P5)+('Period 6'!O102*Mult_P6)+('Period 7'!O102*Mult_P7)+('Period 8'!O102*Mult_P8)+('Period 9'!O102*Mult_P9)+('Period 10'!O102*Mult_P10)+('Period 11'!O102*Mult_P11)+('Period 12'!O102*Mult_P12)+('Period 13'!O102*Mult_P13)+('Period 14'!O102*Mult_P14)+('Period 15'!O102*Mult_P15)</f>
        <v>0</v>
      </c>
      <c r="P102" s="176">
        <f>('Period 1'!P102*Mult_P1)+('Period 2'!P102*Mult_P2)+('Period 3'!P102*Mult_P3)+('Period 4'!P102*Mult_P4)+('Period 5'!P102*Mult_P5)+('Period 6'!P102*Mult_P6)+('Period 7'!P102*Mult_P7)+('Period 8'!P102*Mult_P8)+('Period 9'!P102*Mult_P9)+('Period 10'!P102*Mult_P10)+('Period 11'!P102*Mult_P11)+('Period 12'!P102*Mult_P12)+('Period 13'!P102*Mult_P13)+('Period 14'!P102*Mult_P14)+('Period 15'!P102*Mult_P15)</f>
        <v>0</v>
      </c>
      <c r="Q102" s="176">
        <f>SUM(O102:P102)</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('Period 1'!O103*Mult_P1)+('Period 2'!O103*Mult_P2)+('Period 3'!O103*Mult_P3)+('Period 4'!O103*Mult_P4)+('Period 5'!O103*Mult_P5)+('Period 6'!O103*Mult_P6)+('Period 7'!O103*Mult_P7)+('Period 8'!O103*Mult_P8)+('Period 9'!O103*Mult_P9)+('Period 10'!O103*Mult_P10)+('Period 11'!O103*Mult_P11)+('Period 12'!O103*Mult_P12)+('Period 13'!O103*Mult_P13)+('Period 14'!O103*Mult_P14)+('Period 15'!O103*Mult_P15)</f>
        <v>0</v>
      </c>
      <c r="P103" s="182">
        <f>('Period 1'!P103*Mult_P1)+('Period 2'!P103*Mult_P2)+('Period 3'!P103*Mult_P3)+('Period 4'!P103*Mult_P4)+('Period 5'!P103*Mult_P5)+('Period 6'!P103*Mult_P6)+('Period 7'!P103*Mult_P7)+('Period 8'!P103*Mult_P8)+('Period 9'!P103*Mult_P9)+('Period 10'!P103*Mult_P10)+('Period 11'!P103*Mult_P11)+('Period 12'!P103*Mult_P12)+('Period 13'!P103*Mult_P13)+('Period 14'!P103*Mult_P14)+('Period 15'!P103*Mult_P15)</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('Period 1'!O104*Mult_P1)+('Period 2'!O104*Mult_P2)+('Period 3'!O104*Mult_P3)+('Period 4'!O104*Mult_P4)+('Period 5'!O104*Mult_P5)+('Period 6'!O104*Mult_P6)+('Period 7'!O104*Mult_P7)+('Period 8'!O104*Mult_P8)+('Period 9'!O104*Mult_P9)+('Period 10'!O104*Mult_P10)+('Period 11'!O104*Mult_P11)+('Period 12'!O104*Mult_P12)+('Period 13'!O104*Mult_P13)+('Period 14'!O104*Mult_P14)+('Period 15'!O104*Mult_P15)</f>
        <v>0</v>
      </c>
      <c r="P104" s="111">
        <f>('Period 1'!P104*Mult_P1)+('Period 2'!P104*Mult_P2)+('Period 3'!P104*Mult_P3)+('Period 4'!P104*Mult_P4)+('Period 5'!P104*Mult_P5)+('Period 6'!P104*Mult_P6)+('Period 7'!P104*Mult_P7)+('Period 8'!P104*Mult_P8)+('Period 9'!P104*Mult_P9)+('Period 10'!P104*Mult_P10)+('Period 11'!P104*Mult_P11)+('Period 12'!P104*Mult_P12)+('Period 13'!P104*Mult_P13)+('Period 14'!P104*Mult_P14)+('Period 15'!P104*Mult_P15)</f>
        <v>0</v>
      </c>
      <c r="Q104" s="108">
        <f>O104+P104</f>
        <v>0</v>
      </c>
      <c r="S104" s="444" t="s">
        <v>156</v>
      </c>
      <c r="T104" s="445"/>
      <c r="U104" s="446"/>
      <c r="W104" s="43"/>
    </row>
    <row r="105" spans="1:23" ht="13.2" customHeight="1">
      <c r="A105" s="79" t="s">
        <v>38</v>
      </c>
      <c r="B105" s="80"/>
      <c r="C105" s="80"/>
      <c r="D105" s="80"/>
      <c r="E105" s="80"/>
      <c r="F105" s="80"/>
      <c r="G105" s="143"/>
      <c r="H105" s="144"/>
      <c r="I105" s="62"/>
      <c r="J105" s="62"/>
      <c r="K105" s="62"/>
      <c r="L105" s="184" t="s">
        <v>87</v>
      </c>
      <c r="M105" s="419">
        <f>(O104-(O71+O79+O90+O93))+N90</f>
        <v>0</v>
      </c>
      <c r="N105" s="419"/>
      <c r="O105" s="175"/>
      <c r="P105" s="243">
        <f>('Period 1'!P105*Mult_P1)+('Period 2'!P105*Mult_P2)+('Period 3'!P105*Mult_P3)+('Period 4'!P105*Mult_P4)+('Period 5'!P105*Mult_P5)+('Period 6'!P105*Mult_P6)+('Period 7'!P105*Mult_P7)+('Period 8'!P105*Mult_P8)+('Period 9'!P105*Mult_P9)+('Period 10'!P105*Mult_P10)+('Period 11'!P105*Mult_P11)+('Period 12'!P105*Mult_P12)+('Period 13'!P105*Mult_P13)+('Period 14'!P105*Mult_P14)+('Period 15'!P105*Mult_P15)</f>
        <v>0</v>
      </c>
      <c r="Q105" s="244">
        <f>P105</f>
        <v>0</v>
      </c>
      <c r="S105" s="471" t="s">
        <v>404</v>
      </c>
      <c r="T105" s="472"/>
      <c r="U105" s="404" t="str">
        <f>IF(NIH="Yes",('Period 1'!U105*Mult_P1)+('Period 2'!U105*Mult_P2)+('Period 3'!U105*Mult_P3)+('Period 4'!U105*Mult_P4)+('Period 5'!U105*Mult_P5)+('Period 6'!U105*Mult_P6)+('Period 7'!U105*Mult_P7)+('Period 8'!U105*Mult_P8)+('Period 9'!U105*Mult_P9)+('Period 10'!U105*Mult_P10)+('Period 11'!U105*Mult_P11)+('Period 12'!U105*Mult_P12)+('Period 13'!U105*Mult_P13)+('Period 14'!U105*Mult_P14)+('Period 15'!U105*Mult_P15),"N/A")</f>
        <v>N/A</v>
      </c>
      <c r="V105" s="44"/>
      <c r="W105" s="12"/>
    </row>
    <row r="106" spans="1:23" ht="13.2" customHeight="1" thickBot="1">
      <c r="A106" s="91"/>
      <c r="B106" s="300"/>
      <c r="C106" s="300"/>
      <c r="D106" s="300"/>
      <c r="E106" s="300"/>
      <c r="F106" s="300"/>
      <c r="G106" s="300"/>
      <c r="H106" s="300"/>
      <c r="I106" s="300"/>
      <c r="J106" s="300"/>
      <c r="K106" s="300"/>
      <c r="L106" s="299" t="s">
        <v>293</v>
      </c>
      <c r="M106" s="424" t="str">
        <f>IF(IDC_Base="MTDC","N/A                 ",O104)</f>
        <v xml:space="preserve">N/A                 </v>
      </c>
      <c r="N106" s="425"/>
      <c r="O106" s="282">
        <f>('Period 1'!O106*Mult_P1)+('Period 2'!O106*Mult_P2)+('Period 3'!O106*Mult_P3)+('Period 4'!O106*Mult_P4)+('Period 5'!O106*Mult_P5)+('Period 6'!O106*Mult_P6)+('Period 7'!O106*Mult_P7)+('Period 8'!O106*Mult_P8)+('Period 9'!O106*Mult_P9)+('Period 10'!O106*Mult_P10)+('Period 11'!O106*Mult_P11)+('Period 12'!O106*Mult_P12)+('Period 13'!O106*Mult_P13)+('Period 14'!O106*Mult_P14)+('Period 15'!O106*Mult_P15)</f>
        <v>0</v>
      </c>
      <c r="P106" s="283">
        <f>('Period 1'!P106*Mult_P1)+('Period 2'!P106*Mult_P2)+('Period 3'!P106*Mult_P3)+('Period 4'!P106*Mult_P4)+('Period 5'!P106*Mult_P5)+('Period 6'!P106*Mult_P6)+('Period 7'!P106*Mult_P7)+('Period 8'!P106*Mult_P8)+('Period 9'!P106*Mult_P9)+('Period 10'!P106*Mult_P10)+('Period 11'!P106*Mult_P11)+('Period 12'!P106*Mult_P12)+('Period 13'!P106*Mult_P13)+('Period 14'!P106*Mult_P14)+('Period 15'!P106*Mult_P15)</f>
        <v>0</v>
      </c>
      <c r="Q106" s="284">
        <f>O106+P106</f>
        <v>0</v>
      </c>
      <c r="S106" s="447" t="s">
        <v>403</v>
      </c>
      <c r="T106" s="448"/>
      <c r="U106" s="449"/>
      <c r="V106" s="25"/>
      <c r="W106" s="44"/>
    </row>
    <row r="107" spans="1:23" ht="13.2" customHeight="1" thickBot="1">
      <c r="A107" s="92" t="s">
        <v>82</v>
      </c>
      <c r="B107" s="93"/>
      <c r="C107" s="93"/>
      <c r="D107" s="93"/>
      <c r="E107" s="93"/>
      <c r="F107" s="93"/>
      <c r="G107" s="93"/>
      <c r="H107" s="89"/>
      <c r="I107" s="94"/>
      <c r="J107" s="94"/>
      <c r="K107" s="186"/>
      <c r="L107" s="94"/>
      <c r="M107" s="94"/>
      <c r="N107" s="95"/>
      <c r="O107" s="310">
        <f>SUM(O104:O106)</f>
        <v>0</v>
      </c>
      <c r="P107" s="311">
        <f>SUM(P104:P106)</f>
        <v>0</v>
      </c>
      <c r="Q107" s="312">
        <f>SUM(Q104:Q106)</f>
        <v>0</v>
      </c>
    </row>
    <row r="108" spans="1:23" ht="13.2" customHeight="1">
      <c r="A108" s="434" t="s">
        <v>284</v>
      </c>
      <c r="B108" s="434"/>
      <c r="C108" s="434"/>
      <c r="D108" s="434"/>
      <c r="E108" s="434"/>
      <c r="F108" s="434"/>
      <c r="G108" s="434"/>
      <c r="H108" s="434"/>
      <c r="I108" s="434"/>
      <c r="J108" s="431" t="s">
        <v>287</v>
      </c>
      <c r="K108" s="431"/>
      <c r="L108" s="431"/>
      <c r="M108" s="432">
        <f>ThirdPCS1</f>
        <v>0</v>
      </c>
      <c r="N108" s="432"/>
      <c r="O108" s="297"/>
      <c r="P108" s="243">
        <f>('Period 1'!P108*Mult_P1)+('Period 2'!P108*Mult_P2)+('Period 3'!P108*Mult_P3)+('Period 4'!P108*Mult_P4)+('Period 5'!P108*Mult_P5)+('Period 6'!P108*Mult_P6)+('Period 7'!P108*Mult_P7)+('Period 8'!P108*Mult_P8)+('Period 9'!P108*Mult_P9)+('Period 10'!P108*Mult_P10)+('Period 11'!P108*Mult_P11)+('Period 12'!P108*Mult_P12)+('Period 13'!P108*Mult_P13)+('Period 14'!P108*Mult_P14)+('Period 15'!P108*Mult_P15)</f>
        <v>0</v>
      </c>
      <c r="Q108" s="244">
        <f t="shared" ref="Q108:Q109" si="56">O108+P108</f>
        <v>0</v>
      </c>
    </row>
    <row r="109" spans="1:23" ht="13.2" customHeight="1">
      <c r="A109" s="286"/>
      <c r="B109" s="286"/>
      <c r="C109" s="286"/>
      <c r="D109" s="286"/>
      <c r="E109" s="286"/>
      <c r="F109" s="286"/>
      <c r="G109" s="286"/>
      <c r="H109" s="286"/>
      <c r="I109" s="286"/>
      <c r="J109" s="422" t="s">
        <v>288</v>
      </c>
      <c r="K109" s="422"/>
      <c r="L109" s="422"/>
      <c r="M109" s="436">
        <f>ThirdPCS2</f>
        <v>0</v>
      </c>
      <c r="N109" s="436"/>
      <c r="O109" s="313"/>
      <c r="P109" s="176">
        <f>('Period 1'!P109*Mult_P1)+('Period 2'!P109*Mult_P2)+('Period 3'!P109*Mult_P3)+('Period 4'!P109*Mult_P4)+('Period 5'!P109*Mult_P5)+('Period 6'!P109*Mult_P6)+('Period 7'!P109*Mult_P7)+('Period 8'!P109*Mult_P8)+('Period 9'!P109*Mult_P9)+('Period 10'!P109*Mult_P10)+('Period 11'!P109*Mult_P11)+('Period 12'!P109*Mult_P12)+('Period 13'!P109*Mult_P13)+('Period 14'!P109*Mult_P14)+('Period 15'!P109*Mult_P15)</f>
        <v>0</v>
      </c>
      <c r="Q109" s="296">
        <f t="shared" si="56"/>
        <v>0</v>
      </c>
    </row>
    <row r="110" spans="1:23" ht="13.8" thickBot="1">
      <c r="A110" s="44"/>
      <c r="J110" s="430" t="s">
        <v>285</v>
      </c>
      <c r="K110" s="430"/>
      <c r="L110" s="430"/>
      <c r="M110" s="430"/>
      <c r="N110" s="430"/>
      <c r="O110" s="282">
        <f>SUM(O107:O109)</f>
        <v>0</v>
      </c>
      <c r="P110" s="283">
        <f>SUM(P107:P109)</f>
        <v>0</v>
      </c>
      <c r="Q110" s="284">
        <f>SUM(Q107:Q109)</f>
        <v>0</v>
      </c>
      <c r="T110" s="317" t="str">
        <f>IF(CostShr_YN = "No", "Cost Share not required.",IF(CostShrBasis_Type="","You need to select a Cost Share Basis type on the Info tab.",IF(COUNTIF(CostShrBasis_Type,"Total*"),"Cost Share is "&amp;TEXT(P110/Q110,"00.00%")&amp;" of Total Project Costs.","Cost Share is "&amp;TEXT(P110/O110,"00.00%")&amp;" of Requested Amount.")))</f>
        <v>Cost Share not required.</v>
      </c>
    </row>
    <row r="111" spans="1:23">
      <c r="O111" s="44" t="str">
        <f>IF(BudgetMax_YN = "Yes",IF(BudgetMaxAmt&lt;O110,"Requested amount is over allowable maximum.",""),"")</f>
        <v/>
      </c>
    </row>
    <row r="112" spans="1:23">
      <c r="D112" s="44"/>
    </row>
    <row r="113" spans="1:17">
      <c r="A113" s="2"/>
      <c r="Q113" s="38"/>
    </row>
    <row r="114" spans="1:17">
      <c r="A114" s="44"/>
    </row>
  </sheetData>
  <mergeCells count="87">
    <mergeCell ref="R60:S60"/>
    <mergeCell ref="R61:S61"/>
    <mergeCell ref="R62:S62"/>
    <mergeCell ref="R63:S63"/>
    <mergeCell ref="R55:S55"/>
    <mergeCell ref="R56:S56"/>
    <mergeCell ref="R57:S57"/>
    <mergeCell ref="R58:S58"/>
    <mergeCell ref="R59:S59"/>
    <mergeCell ref="R10:S10"/>
    <mergeCell ref="R11:S11"/>
    <mergeCell ref="R12:S12"/>
    <mergeCell ref="R13:S13"/>
    <mergeCell ref="R14:S14"/>
    <mergeCell ref="R5:S5"/>
    <mergeCell ref="R6:S6"/>
    <mergeCell ref="R7:S7"/>
    <mergeCell ref="R8:S8"/>
    <mergeCell ref="R9:S9"/>
    <mergeCell ref="A108:I108"/>
    <mergeCell ref="J108:L108"/>
    <mergeCell ref="J109:L109"/>
    <mergeCell ref="J110:N110"/>
    <mergeCell ref="M108:N108"/>
    <mergeCell ref="M109:N109"/>
    <mergeCell ref="M106:N106"/>
    <mergeCell ref="O2:U3"/>
    <mergeCell ref="A63:N63"/>
    <mergeCell ref="M100:N100"/>
    <mergeCell ref="J101:N101"/>
    <mergeCell ref="A16:F16"/>
    <mergeCell ref="A18:F18"/>
    <mergeCell ref="A20:F20"/>
    <mergeCell ref="A6:F6"/>
    <mergeCell ref="A8:F8"/>
    <mergeCell ref="A4:F4"/>
    <mergeCell ref="H4:M4"/>
    <mergeCell ref="A14:F14"/>
    <mergeCell ref="A10:F10"/>
    <mergeCell ref="A12:F12"/>
    <mergeCell ref="B99:E99"/>
    <mergeCell ref="H2:N2"/>
    <mergeCell ref="M105:N105"/>
    <mergeCell ref="K3:L3"/>
    <mergeCell ref="M3:N3"/>
    <mergeCell ref="H3:J3"/>
    <mergeCell ref="K98:L98"/>
    <mergeCell ref="F97:L97"/>
    <mergeCell ref="F83:L83"/>
    <mergeCell ref="F68:L68"/>
    <mergeCell ref="A65:N65"/>
    <mergeCell ref="A75:N75"/>
    <mergeCell ref="B83:E83"/>
    <mergeCell ref="B84:E84"/>
    <mergeCell ref="B85:E85"/>
    <mergeCell ref="B97:E97"/>
    <mergeCell ref="B98:E98"/>
    <mergeCell ref="A22:F22"/>
    <mergeCell ref="A24:F24"/>
    <mergeCell ref="A26:F26"/>
    <mergeCell ref="A28:F28"/>
    <mergeCell ref="A30:F30"/>
    <mergeCell ref="A44:F44"/>
    <mergeCell ref="A46:F46"/>
    <mergeCell ref="A48:F48"/>
    <mergeCell ref="A50:F50"/>
    <mergeCell ref="A32:F32"/>
    <mergeCell ref="A34:F34"/>
    <mergeCell ref="A36:F36"/>
    <mergeCell ref="A38:F38"/>
    <mergeCell ref="A40:F40"/>
    <mergeCell ref="R4:S4"/>
    <mergeCell ref="S104:U104"/>
    <mergeCell ref="S105:T105"/>
    <mergeCell ref="S106:U106"/>
    <mergeCell ref="A1:U1"/>
    <mergeCell ref="K99:L99"/>
    <mergeCell ref="K69:L69"/>
    <mergeCell ref="K70:L70"/>
    <mergeCell ref="K84:L84"/>
    <mergeCell ref="K85:L85"/>
    <mergeCell ref="A52:F52"/>
    <mergeCell ref="B69:E69"/>
    <mergeCell ref="A54:F54"/>
    <mergeCell ref="B68:E68"/>
    <mergeCell ref="B70:E70"/>
    <mergeCell ref="A42:F42"/>
  </mergeCells>
  <conditionalFormatting sqref="O111:S111">
    <cfRule type="containsText" dxfId="1" priority="2" operator="containsText" text="Requested amount is over allowable maximum.">
      <formula>NOT(ISERROR(SEARCH("Requested amount is over allowable maximum.",O111)))</formula>
    </cfRule>
  </conditionalFormatting>
  <conditionalFormatting sqref="T110:W110">
    <cfRule type="containsText" dxfId="0" priority="1" operator="containsText" text="You need to select a Cost Share Basis type on the Info tab.">
      <formula>NOT(ISERROR(SEARCH("You need to select a Cost Share Basis type on the Info tab.",T110)))</formula>
    </cfRule>
  </conditionalFormatting>
  <dataValidations count="2">
    <dataValidation type="custom" allowBlank="1" showInputMessage="1" showErrorMessage="1" promptTitle="DO NOT enter data in this cell" prompt="Enter the Start &amp; End dates on the Info tab to active this sheet on the Cumulative tab." sqref="H3:J3 M3:N3" xr:uid="{33EE7EC5-D1A3-6145-B95D-89FD896F8741}">
      <formula1>"""StopsOverwritingOfFormulas"""</formula1>
    </dataValidation>
    <dataValidation type="custom" allowBlank="1" showInputMessage="1" showErrorMessage="1" promptTitle="Formula Protection" prompt="Do not overwrite formula." sqref="O111 T110" xr:uid="{F7537454-F264-AE43-82EF-467805E1EB1E}">
      <formula1>"""StopsOverwritingOfFormulas"""</formula1>
    </dataValidation>
  </dataValidations>
  <pageMargins left="1" right="1" top="1" bottom="1" header="0.5" footer="0.5"/>
  <pageSetup scale="57" orientation="portrait" r:id="rId1"/>
  <ignoredErrors>
    <ignoredError sqref="Q63 Q105" formula="1"/>
  </ignoredError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AV44"/>
  <sheetViews>
    <sheetView topLeftCell="A9" zoomScaleNormal="100" workbookViewId="0">
      <selection activeCell="AY17" sqref="AY17"/>
    </sheetView>
  </sheetViews>
  <sheetFormatPr defaultColWidth="8.6640625" defaultRowHeight="13.8"/>
  <cols>
    <col min="1" max="1" width="20.44140625" style="268" customWidth="1"/>
    <col min="2" max="18" width="8.44140625" style="263" customWidth="1"/>
    <col min="19" max="48" width="8.44140625" style="263" hidden="1" customWidth="1"/>
    <col min="49" max="16384" width="8.6640625" style="263"/>
  </cols>
  <sheetData>
    <row r="2" spans="1:48" ht="15.6">
      <c r="A2" s="262" t="s">
        <v>114</v>
      </c>
    </row>
    <row r="3" spans="1:48" s="268" customFormat="1" ht="25.95" customHeight="1">
      <c r="A3" s="264" t="s">
        <v>97</v>
      </c>
      <c r="B3" s="267" t="s">
        <v>133</v>
      </c>
      <c r="C3" s="267" t="s">
        <v>132</v>
      </c>
      <c r="D3" s="265" t="s">
        <v>135</v>
      </c>
      <c r="E3" s="265" t="s">
        <v>134</v>
      </c>
      <c r="F3" s="266" t="s">
        <v>136</v>
      </c>
      <c r="G3" s="265" t="s">
        <v>137</v>
      </c>
      <c r="H3" s="265" t="s">
        <v>138</v>
      </c>
      <c r="I3" s="266" t="s">
        <v>139</v>
      </c>
      <c r="J3" s="265" t="s">
        <v>140</v>
      </c>
      <c r="K3" s="265" t="s">
        <v>141</v>
      </c>
      <c r="L3" s="266" t="s">
        <v>142</v>
      </c>
      <c r="M3" s="265" t="s">
        <v>143</v>
      </c>
      <c r="N3" s="265" t="s">
        <v>144</v>
      </c>
      <c r="O3" s="266" t="s">
        <v>145</v>
      </c>
      <c r="P3" s="265" t="s">
        <v>146</v>
      </c>
      <c r="Q3" s="265" t="s">
        <v>147</v>
      </c>
      <c r="R3" s="266" t="s">
        <v>148</v>
      </c>
      <c r="S3" s="265" t="s">
        <v>208</v>
      </c>
      <c r="T3" s="265" t="s">
        <v>209</v>
      </c>
      <c r="U3" s="266" t="s">
        <v>210</v>
      </c>
      <c r="V3" s="265" t="s">
        <v>211</v>
      </c>
      <c r="W3" s="265" t="s">
        <v>212</v>
      </c>
      <c r="X3" s="266" t="s">
        <v>213</v>
      </c>
      <c r="Y3" s="265" t="s">
        <v>214</v>
      </c>
      <c r="Z3" s="265" t="s">
        <v>215</v>
      </c>
      <c r="AA3" s="266" t="s">
        <v>216</v>
      </c>
      <c r="AB3" s="265" t="s">
        <v>217</v>
      </c>
      <c r="AC3" s="265" t="s">
        <v>218</v>
      </c>
      <c r="AD3" s="266" t="s">
        <v>219</v>
      </c>
      <c r="AE3" s="265" t="s">
        <v>220</v>
      </c>
      <c r="AF3" s="265" t="s">
        <v>221</v>
      </c>
      <c r="AG3" s="266" t="s">
        <v>222</v>
      </c>
      <c r="AH3" s="265" t="s">
        <v>256</v>
      </c>
      <c r="AI3" s="265" t="s">
        <v>257</v>
      </c>
      <c r="AJ3" s="266" t="s">
        <v>258</v>
      </c>
      <c r="AK3" s="265" t="s">
        <v>259</v>
      </c>
      <c r="AL3" s="265" t="s">
        <v>260</v>
      </c>
      <c r="AM3" s="266" t="s">
        <v>261</v>
      </c>
      <c r="AN3" s="265" t="s">
        <v>262</v>
      </c>
      <c r="AO3" s="265" t="s">
        <v>263</v>
      </c>
      <c r="AP3" s="266" t="s">
        <v>264</v>
      </c>
      <c r="AQ3" s="265" t="s">
        <v>265</v>
      </c>
      <c r="AR3" s="265" t="s">
        <v>266</v>
      </c>
      <c r="AS3" s="266" t="s">
        <v>267</v>
      </c>
      <c r="AT3" s="265" t="s">
        <v>268</v>
      </c>
      <c r="AU3" s="265" t="s">
        <v>269</v>
      </c>
      <c r="AV3" s="266" t="s">
        <v>270</v>
      </c>
    </row>
    <row r="4" spans="1:48">
      <c r="A4" s="269" t="s">
        <v>115</v>
      </c>
      <c r="B4" s="270">
        <f>SUM(D4:E4,G4:H4,J4:K4,M4:N4,P4:Q4,S4:T4,V4:W4,Y4:Z4,AB4:AC4,AE4:AF4)</f>
        <v>825000</v>
      </c>
      <c r="C4" s="270">
        <f>SUM(F4,I4,L4,O4,R4,U4,X4,AA4,AD4,AG4)</f>
        <v>25000</v>
      </c>
      <c r="D4" s="270">
        <v>100000</v>
      </c>
      <c r="E4" s="270">
        <v>50000</v>
      </c>
      <c r="F4" s="271">
        <f t="shared" ref="F4:F6" si="0">IF(SUM(D4:E4)&lt;=SubIDClimit,SUM(D4:E4),SubIDClimit)</f>
        <v>25000</v>
      </c>
      <c r="G4" s="270">
        <v>75000</v>
      </c>
      <c r="H4" s="270">
        <v>37500</v>
      </c>
      <c r="I4" s="271">
        <f t="shared" ref="I4:I6" si="1">IF(F4=SubIDClimit,0,IF(SUM(F4,G4:H4)&lt;=SubIDClimit,SUM(G4:H4),SubIDClimit-F4))</f>
        <v>0</v>
      </c>
      <c r="J4" s="270">
        <v>75000</v>
      </c>
      <c r="K4" s="270">
        <v>37500</v>
      </c>
      <c r="L4" s="271">
        <f t="shared" ref="L4:L6" si="2">IF(SUM(F4,I4)=SubIDClimit,0,IF(SUM(F4,I4,J4:K4)&lt;=SubIDClimit,SUM(J4:K4),SubIDClimit-SUM(F4,I4)))</f>
        <v>0</v>
      </c>
      <c r="M4" s="270">
        <v>75000</v>
      </c>
      <c r="N4" s="270">
        <v>37500</v>
      </c>
      <c r="O4" s="271">
        <f>IF(SUM(F4,I4,L4)=SubIDClimit,0,IF(SUM(F4,I4,L4,M4:N4)&lt;=SubIDClimit,SUM(M4:N4),SubIDClimit-SUM(F4,I4,L4)))</f>
        <v>0</v>
      </c>
      <c r="P4" s="270">
        <v>75000</v>
      </c>
      <c r="Q4" s="270">
        <v>37500</v>
      </c>
      <c r="R4" s="271">
        <f>IF(SUM(F4,I4,L4,O4)=SubIDClimit,0,IF(SUM(F4,I4,L4,P4:Q4)&lt;=SubIDClimit,SUM(P4:Q4),SubIDClimit-SUM(F4,I4,L4,O4)))</f>
        <v>0</v>
      </c>
      <c r="S4" s="270">
        <v>75000</v>
      </c>
      <c r="T4" s="270">
        <v>37500</v>
      </c>
      <c r="U4" s="271">
        <v>0</v>
      </c>
      <c r="V4" s="270">
        <v>75000</v>
      </c>
      <c r="W4" s="270">
        <v>37500</v>
      </c>
      <c r="X4" s="271">
        <v>0</v>
      </c>
      <c r="Y4" s="270"/>
      <c r="Z4" s="270"/>
      <c r="AA4" s="271"/>
      <c r="AB4" s="270"/>
      <c r="AC4" s="270"/>
      <c r="AD4" s="271"/>
      <c r="AE4" s="270"/>
      <c r="AF4" s="270"/>
      <c r="AG4" s="271"/>
      <c r="AH4" s="270"/>
      <c r="AI4" s="270"/>
      <c r="AJ4" s="271"/>
      <c r="AK4" s="270"/>
      <c r="AL4" s="270"/>
      <c r="AM4" s="271"/>
      <c r="AN4" s="270"/>
      <c r="AO4" s="270"/>
      <c r="AP4" s="271"/>
      <c r="AQ4" s="270"/>
      <c r="AR4" s="270"/>
      <c r="AS4" s="271"/>
      <c r="AT4" s="270"/>
      <c r="AU4" s="270"/>
      <c r="AV4" s="271"/>
    </row>
    <row r="5" spans="1:48">
      <c r="A5" s="269" t="s">
        <v>116</v>
      </c>
      <c r="B5" s="270">
        <f>SUM(D5:E5,G5:H5,J5:K5,M5:N5,P5:Q5,S5:T5,V5:W5,Y5:Z5,AB5:AC5,AE5:AF5)</f>
        <v>47100</v>
      </c>
      <c r="C5" s="270">
        <f>SUM(F5,I5,L5,O5,R5,U5,X5,AA5,AD5,AG5)</f>
        <v>25000</v>
      </c>
      <c r="D5" s="270">
        <v>5000</v>
      </c>
      <c r="E5" s="270">
        <v>2850</v>
      </c>
      <c r="F5" s="271">
        <f t="shared" si="0"/>
        <v>7850</v>
      </c>
      <c r="G5" s="270">
        <v>5000</v>
      </c>
      <c r="H5" s="270">
        <v>2850</v>
      </c>
      <c r="I5" s="271">
        <f t="shared" si="1"/>
        <v>7850</v>
      </c>
      <c r="J5" s="270">
        <v>5000</v>
      </c>
      <c r="K5" s="270">
        <v>2850</v>
      </c>
      <c r="L5" s="271">
        <f t="shared" si="2"/>
        <v>7850</v>
      </c>
      <c r="M5" s="270">
        <v>5000</v>
      </c>
      <c r="N5" s="270">
        <v>2850</v>
      </c>
      <c r="O5" s="271">
        <f>IF(SUM(F5,I5,L5)=SubIDClimit,0,IF(SUM(F5,I5,L5,M5:N5)&lt;=SubIDClimit,SUM(M5:N5),SubIDClimit-SUM(F5,I5,L5)))</f>
        <v>1450</v>
      </c>
      <c r="P5" s="270">
        <v>5000</v>
      </c>
      <c r="Q5" s="270">
        <v>2850</v>
      </c>
      <c r="R5" s="271">
        <f>IF(SUM(F5,I5,L5,O5)=SubIDClimit,0,IF(SUM(F5,I5,L5,P5:Q5)&lt;=SubIDClimit,SUM(P5:Q5),SubIDClimit-SUM(F5,I5,L5,O5)))</f>
        <v>0</v>
      </c>
      <c r="S5" s="270">
        <v>5000</v>
      </c>
      <c r="T5" s="270">
        <v>2850</v>
      </c>
      <c r="U5" s="271">
        <v>0</v>
      </c>
      <c r="V5" s="270"/>
      <c r="W5" s="270"/>
      <c r="X5" s="271">
        <v>0</v>
      </c>
      <c r="Y5" s="270"/>
      <c r="Z5" s="270"/>
      <c r="AA5" s="271"/>
      <c r="AB5" s="270"/>
      <c r="AC5" s="270"/>
      <c r="AD5" s="271"/>
      <c r="AE5" s="270"/>
      <c r="AF5" s="270"/>
      <c r="AG5" s="271"/>
      <c r="AH5" s="270"/>
      <c r="AI5" s="270"/>
      <c r="AJ5" s="271"/>
      <c r="AK5" s="270"/>
      <c r="AL5" s="270"/>
      <c r="AM5" s="271"/>
      <c r="AN5" s="270"/>
      <c r="AO5" s="270"/>
      <c r="AP5" s="271"/>
      <c r="AQ5" s="270"/>
      <c r="AR5" s="270"/>
      <c r="AS5" s="271"/>
      <c r="AT5" s="270"/>
      <c r="AU5" s="270"/>
      <c r="AV5" s="271"/>
    </row>
    <row r="6" spans="1:48">
      <c r="A6" s="269" t="s">
        <v>117</v>
      </c>
      <c r="B6" s="270">
        <f>SUM(D6:E6,G6:H6,J6:K6,M6:N6,P6:Q6,S6:T6,V6:W6,Y6:Z6,AB6:AC6,AE6:AF6)</f>
        <v>31500</v>
      </c>
      <c r="C6" s="270">
        <f>SUM(F6,I6,L6,O6,R6,U6,X6,AA6,AD6,AG6)</f>
        <v>25000</v>
      </c>
      <c r="D6" s="270">
        <v>3000</v>
      </c>
      <c r="E6" s="270">
        <v>1500</v>
      </c>
      <c r="F6" s="271">
        <f t="shared" si="0"/>
        <v>4500</v>
      </c>
      <c r="G6" s="270">
        <v>3000</v>
      </c>
      <c r="H6" s="270">
        <v>1500</v>
      </c>
      <c r="I6" s="271">
        <f t="shared" si="1"/>
        <v>4500</v>
      </c>
      <c r="J6" s="270">
        <v>3000</v>
      </c>
      <c r="K6" s="270">
        <v>1500</v>
      </c>
      <c r="L6" s="271">
        <f t="shared" si="2"/>
        <v>4500</v>
      </c>
      <c r="M6" s="270">
        <v>3000</v>
      </c>
      <c r="N6" s="270">
        <v>1500</v>
      </c>
      <c r="O6" s="271">
        <f>IF(SUM(F6,I6,L6)=SubIDClimit,0,IF(SUM(F6,I6,L6,M6:N6)&lt;=SubIDClimit,SUM(M6:N6),SubIDClimit-SUM(F6,I6,L6)))</f>
        <v>4500</v>
      </c>
      <c r="P6" s="270">
        <v>3000</v>
      </c>
      <c r="Q6" s="270">
        <v>1500</v>
      </c>
      <c r="R6" s="271">
        <f>IF(SUM(F6,I6,L6,O6)=SubIDClimit,0,IF(SUM(F6,I6,L6,P6:Q6)&lt;=SubIDClimit,SUM(P6:Q6),SubIDClimit-SUM(F6,I6,L6,O6)))</f>
        <v>4500</v>
      </c>
      <c r="S6" s="270">
        <v>3000</v>
      </c>
      <c r="T6" s="270">
        <v>1500</v>
      </c>
      <c r="U6" s="271">
        <v>2500</v>
      </c>
      <c r="V6" s="270">
        <v>3000</v>
      </c>
      <c r="W6" s="270">
        <v>1500</v>
      </c>
      <c r="X6" s="271">
        <v>0</v>
      </c>
      <c r="Y6" s="270"/>
      <c r="Z6" s="270"/>
      <c r="AA6" s="271"/>
      <c r="AB6" s="270"/>
      <c r="AC6" s="270"/>
      <c r="AD6" s="271"/>
      <c r="AE6" s="270"/>
      <c r="AF6" s="270"/>
      <c r="AG6" s="271"/>
      <c r="AH6" s="270"/>
      <c r="AI6" s="270"/>
      <c r="AJ6" s="271"/>
      <c r="AK6" s="270"/>
      <c r="AL6" s="270"/>
      <c r="AM6" s="271"/>
      <c r="AN6" s="270"/>
      <c r="AO6" s="270"/>
      <c r="AP6" s="271"/>
      <c r="AQ6" s="270"/>
      <c r="AR6" s="270"/>
      <c r="AS6" s="271"/>
      <c r="AT6" s="270"/>
      <c r="AU6" s="270"/>
      <c r="AV6" s="271"/>
    </row>
    <row r="8" spans="1:48">
      <c r="A8" s="272" t="s">
        <v>157</v>
      </c>
    </row>
    <row r="10" spans="1:48" s="268" customFormat="1" ht="25.95" customHeight="1">
      <c r="A10" s="273" t="s">
        <v>97</v>
      </c>
      <c r="B10" s="290" t="s">
        <v>133</v>
      </c>
      <c r="C10" s="290" t="s">
        <v>132</v>
      </c>
      <c r="D10" s="274" t="s">
        <v>135</v>
      </c>
      <c r="E10" s="274" t="s">
        <v>134</v>
      </c>
      <c r="F10" s="275" t="s">
        <v>136</v>
      </c>
      <c r="G10" s="274" t="s">
        <v>137</v>
      </c>
      <c r="H10" s="274" t="s">
        <v>138</v>
      </c>
      <c r="I10" s="275" t="s">
        <v>139</v>
      </c>
      <c r="J10" s="274" t="s">
        <v>140</v>
      </c>
      <c r="K10" s="274" t="s">
        <v>141</v>
      </c>
      <c r="L10" s="275" t="s">
        <v>142</v>
      </c>
      <c r="M10" s="274" t="s">
        <v>143</v>
      </c>
      <c r="N10" s="274" t="s">
        <v>144</v>
      </c>
      <c r="O10" s="275" t="s">
        <v>145</v>
      </c>
      <c r="P10" s="274" t="s">
        <v>146</v>
      </c>
      <c r="Q10" s="274" t="s">
        <v>147</v>
      </c>
      <c r="R10" s="275" t="s">
        <v>148</v>
      </c>
      <c r="S10" s="274" t="s">
        <v>208</v>
      </c>
      <c r="T10" s="274" t="s">
        <v>209</v>
      </c>
      <c r="U10" s="275" t="s">
        <v>210</v>
      </c>
      <c r="V10" s="274" t="s">
        <v>211</v>
      </c>
      <c r="W10" s="274" t="s">
        <v>212</v>
      </c>
      <c r="X10" s="275" t="s">
        <v>213</v>
      </c>
      <c r="Y10" s="274" t="s">
        <v>214</v>
      </c>
      <c r="Z10" s="274" t="s">
        <v>215</v>
      </c>
      <c r="AA10" s="275" t="s">
        <v>216</v>
      </c>
      <c r="AB10" s="274" t="s">
        <v>217</v>
      </c>
      <c r="AC10" s="274" t="s">
        <v>218</v>
      </c>
      <c r="AD10" s="275" t="s">
        <v>219</v>
      </c>
      <c r="AE10" s="274" t="s">
        <v>220</v>
      </c>
      <c r="AF10" s="274" t="s">
        <v>221</v>
      </c>
      <c r="AG10" s="275" t="s">
        <v>222</v>
      </c>
      <c r="AH10" s="274" t="s">
        <v>256</v>
      </c>
      <c r="AI10" s="274" t="s">
        <v>257</v>
      </c>
      <c r="AJ10" s="275" t="s">
        <v>258</v>
      </c>
      <c r="AK10" s="274" t="s">
        <v>259</v>
      </c>
      <c r="AL10" s="274" t="s">
        <v>260</v>
      </c>
      <c r="AM10" s="275" t="s">
        <v>261</v>
      </c>
      <c r="AN10" s="274" t="s">
        <v>262</v>
      </c>
      <c r="AO10" s="274" t="s">
        <v>263</v>
      </c>
      <c r="AP10" s="275" t="s">
        <v>264</v>
      </c>
      <c r="AQ10" s="274" t="s">
        <v>265</v>
      </c>
      <c r="AR10" s="274" t="s">
        <v>266</v>
      </c>
      <c r="AS10" s="275" t="s">
        <v>267</v>
      </c>
      <c r="AT10" s="274" t="s">
        <v>268</v>
      </c>
      <c r="AU10" s="274" t="s">
        <v>269</v>
      </c>
      <c r="AV10" s="275" t="s">
        <v>270</v>
      </c>
    </row>
    <row r="11" spans="1:48">
      <c r="A11" s="276"/>
      <c r="B11" s="289">
        <f>SUM(D11:E11,G11:H11,J11:K11,M11:N11,P11:Q11,S11:T11,V11:W11,Y11:Z11,AB11:AC11,AE11:AF11,AH11:AI11,AK11:AL11,AN11:AO11,AQ11:AR11,AT11:AU11)</f>
        <v>0</v>
      </c>
      <c r="C11" s="289">
        <f>SUM(F11,I11,L11,O11,R11,U11,X11,AA11,AD11,AG11,AJ11,AM11,AP11,AS11,AV11)</f>
        <v>0</v>
      </c>
      <c r="D11" s="277"/>
      <c r="E11" s="277"/>
      <c r="F11" s="278">
        <f t="shared" ref="F11" si="3">IF(SUM(D11:E11)&lt;=SubIDClimit,SUM(D11:E11),SubIDClimit)</f>
        <v>0</v>
      </c>
      <c r="G11" s="277"/>
      <c r="H11" s="277"/>
      <c r="I11" s="278">
        <f t="shared" ref="I11" si="4">IF(F11=SubIDClimit,0,IF(SUM(F11,G11:H11)&lt;=SubIDClimit,SUM(G11:H11),SubIDClimit-F11))</f>
        <v>0</v>
      </c>
      <c r="J11" s="277"/>
      <c r="K11" s="277"/>
      <c r="L11" s="278">
        <f t="shared" ref="L11" si="5">IF(SUM(F11,I11)=SubIDClimit,0,IF(SUM(F11,I11,J11:K11)&lt;=SubIDClimit,SUM(J11:K11),SubIDClimit-SUM(F11,I11)))</f>
        <v>0</v>
      </c>
      <c r="M11" s="277"/>
      <c r="N11" s="277"/>
      <c r="O11" s="278">
        <f t="shared" ref="O11:O25" si="6">IF(SUM(F11,I11,L11)=SubIDClimit,0,IF(SUM(F11,I11,L11,M11:N11)&lt;=SubIDClimit,SUM(M11:N11),SubIDClimit-SUM(F11,I11,L11)))</f>
        <v>0</v>
      </c>
      <c r="P11" s="277"/>
      <c r="Q11" s="277"/>
      <c r="R11" s="278">
        <f t="shared" ref="R11" si="7">IF(SUM(F11,I11,L11,O11)=SubIDClimit,0,IF(SUM(F11,I11,L11,O11,P11:Q11)&lt;=SubIDClimit,SUM(P11:Q11),SubIDClimit-SUM(F11,I11,L11,O11)))</f>
        <v>0</v>
      </c>
      <c r="S11" s="277"/>
      <c r="T11" s="277"/>
      <c r="U11" s="278">
        <f t="shared" ref="U11" si="8">IF(SUM(F11,I11,L11,O11,R11)=SubIDClimit,0,IF(SUM(F11,I11,L11,O11,R11,S11:T11)&lt;=SubIDClimit,SUM(S11:T11),SubIDClimit-SUM(F11,I11,L11,O11,R11)))</f>
        <v>0</v>
      </c>
      <c r="V11" s="277"/>
      <c r="W11" s="277"/>
      <c r="X11" s="278">
        <f t="shared" ref="X11" si="9">IF(SUM(F11,I11,L11,O11,R11,U11)=SubIDClimit,0,IF(SUM(F11,I11,L11,O11,R11,U11,V11:W11)&lt;=SubIDClimit,SUM(V11:W11),SubIDClimit-SUM(F11,I11,L11,O11,R11,U11)))</f>
        <v>0</v>
      </c>
      <c r="Y11" s="277"/>
      <c r="Z11" s="277"/>
      <c r="AA11" s="278">
        <f t="shared" ref="AA11" si="10">IF(SUM(F11,I11,L11,O11,R11,U11,X11)=SubIDClimit,0,IF(SUM(F11,I11,L11,O11,R11,U11,X11,Y11:Z11)&lt;=SubIDClimit,SUM(Y11:Z11),SubIDClimit-SUM(F11,I11,L11,O11,R11,U11,X11)))</f>
        <v>0</v>
      </c>
      <c r="AB11" s="277"/>
      <c r="AC11" s="277"/>
      <c r="AD11" s="278">
        <f t="shared" ref="AD11" si="11">IF(SUM(F11,I11,L11,O11,R11,U11,X11,AA11)=SubIDClimit,0,IF(SUM(F11,I11,L11,O11,R11,U11,X11,AA11,AB11:AC11)&lt;=SubIDClimit,SUM(AB11:AC11),SubIDClimit-SUM(F11,I11,L11,O11,R11,U11,X11,AA11)))</f>
        <v>0</v>
      </c>
      <c r="AE11" s="277"/>
      <c r="AF11" s="277"/>
      <c r="AG11" s="278">
        <f t="shared" ref="AG11" si="12">IF(SUM(F11,I11,L11,O11,R11,U11,X11,AA11,AD11)=SubIDClimit,0,IF(SUM(F11,I11,L11,O11,R11,U11,X11,AA11,AD11,AE11:AF11)&lt;=SubIDClimit,SUM(AE11:AF11),SubIDClimit-SUM(F11,I11,L11,O11,R11,U11,X11,AA11,AD11)))</f>
        <v>0</v>
      </c>
      <c r="AH11" s="277"/>
      <c r="AI11" s="277"/>
      <c r="AJ11" s="278">
        <f t="shared" ref="AJ11:AJ25" si="13">IF(SUM(F11,I11,L11,O11,R11,U11,X11,AA11,AD11,AG11)=SubIDClimit,0,IF(SUM(F11,I11,L11,O11,R11,U11,X11,AA11,AD11,AG11,AH11:AI11)&lt;=SubIDClimit,SUM(AH11:AI11),SubIDClimit-SUM(F11,I11,L11,O11,R11,U11,X11,AA11,AD11,AG11)))</f>
        <v>0</v>
      </c>
      <c r="AK11" s="277"/>
      <c r="AL11" s="277"/>
      <c r="AM11" s="278">
        <f t="shared" ref="AM11:AM25" si="14">IF(SUM(F11,I11,L11,O11,R11,U11,X11,AA11,AD11,AG11,AJ11)=SubIDClimit,0,IF(SUM(F11,I11,L11,O11,R11,U11,X11,AA11,AD11,AG11,AJ11,AK11:AL11)&lt;=SubIDClimit,SUM(AK11:AL11),SubIDClimit-SUM(F11,I11,L11,O11,R11,U11,X11,AA11,AD11,AG11,AJ11)))</f>
        <v>0</v>
      </c>
      <c r="AN11" s="277"/>
      <c r="AO11" s="277"/>
      <c r="AP11" s="278">
        <f t="shared" ref="AP11:AP25" si="15">IF(SUM(F11,I11,L11,O11,R11,U11,X11,AA11,AD11,AG11,AJ11,AM11)=SubIDClimit,0,IF(SUM(F11,I11,L11,O11,R11,U11,X11,AA11,AD11,AG11,AJ11,AM11,AN11:AO11)&lt;=SubIDClimit,SUM(AN11:AO11),SubIDClimit-SUM(F11,I11,L11,O11,R11,U11,X11,AA11,AD11,AG11,AJ11,AM11)))</f>
        <v>0</v>
      </c>
      <c r="AQ11" s="277"/>
      <c r="AR11" s="277"/>
      <c r="AS11" s="278">
        <f t="shared" ref="AS11:AS25" si="16">IF(SUM(F11,I11,L11,O11,R11,U11,X11,AA11,AD11,AG11,AJ11,AM11,AP11)=SubIDClimit,0,IF(SUM(F11,I11,L11,O11,R11,U11,X11,AA11,AD11,AG11,AJ11,AM11,AP11,AQ11:AR11)&lt;=SubIDClimit,SUM(AQ11:AR11),SubIDClimit-SUM(F11,I11,L11,O11,R11,U11,X11,AA11,AD11,AG11,AJ11,AM11,AP11)))</f>
        <v>0</v>
      </c>
      <c r="AT11" s="277"/>
      <c r="AU11" s="277"/>
      <c r="AV11" s="278">
        <f t="shared" ref="AV11:AV25" si="17">IF(SUM(F11,I11,L11,O11,R11,U11,X11,AA11,AD11,AG11,AJ11,AM11,AP11,AS11)=SubIDClimit,0,IF(SUM(F11,I11,L11,O11,R11,U11,X11,AA11,AD11,AG11,AJ11,AM11,AP11,AS11,AT11:AU11)&lt;=SubIDClimit,SUM(AT11:AU11),SubIDClimit-SUM(F11,I11,L11,O11,R11,U11,X11,AA11,AD11,AG11,AJ11,AM11,AP11,AS11)))</f>
        <v>0</v>
      </c>
    </row>
    <row r="12" spans="1:48">
      <c r="A12" s="276"/>
      <c r="B12" s="289">
        <f t="shared" ref="B12:B25" si="18">SUM(D12:E12,G12:H12,J12:K12,M12:N12,P12:Q12,S12:T12,V12:W12,Y12:Z12,AB12:AC12,AE12:AF12,AH12:AI12,AK12:AL12,AN12:AO12,AQ12:AR12,AT12:AU12)</f>
        <v>0</v>
      </c>
      <c r="C12" s="289">
        <f t="shared" ref="C12:C25" si="19">SUM(F12,I12,L12,O12,R12,U12,X12,AA12,AD12,AG12,AJ12,AM12,AP12,AS12,AV12)</f>
        <v>0</v>
      </c>
      <c r="D12" s="277"/>
      <c r="E12" s="277"/>
      <c r="F12" s="278">
        <f t="shared" ref="F12:F25" si="20">IF(SUM(D12:E12)&lt;=SubIDClimit,SUM(D12:E12),SubIDClimit)</f>
        <v>0</v>
      </c>
      <c r="G12" s="277"/>
      <c r="H12" s="277"/>
      <c r="I12" s="278">
        <f t="shared" ref="I12:I25" si="21">IF(F12=SubIDClimit,0,IF(SUM(F12,G12:H12)&lt;=SubIDClimit,SUM(G12:H12),SubIDClimit-F12))</f>
        <v>0</v>
      </c>
      <c r="J12" s="277"/>
      <c r="K12" s="277"/>
      <c r="L12" s="278">
        <f t="shared" ref="L12:L25" si="22">IF(SUM(F12,I12)=SubIDClimit,0,IF(SUM(F12,I12,J12:K12)&lt;=SubIDClimit,SUM(J12:K12),SubIDClimit-SUM(F12,I12)))</f>
        <v>0</v>
      </c>
      <c r="M12" s="277"/>
      <c r="N12" s="277"/>
      <c r="O12" s="278">
        <f t="shared" si="6"/>
        <v>0</v>
      </c>
      <c r="P12" s="277"/>
      <c r="Q12" s="277"/>
      <c r="R12" s="278">
        <f t="shared" ref="R12:R25" si="23">IF(SUM(F12,I12,L12,O12)=SubIDClimit,0,IF(SUM(F12,I12,L12,O12,P12:Q12)&lt;=SubIDClimit,SUM(P12:Q12),SubIDClimit-SUM(F12,I12,L12,O12)))</f>
        <v>0</v>
      </c>
      <c r="S12" s="277"/>
      <c r="T12" s="277"/>
      <c r="U12" s="278">
        <f t="shared" ref="U12:U25" si="24">IF(SUM(F12,I12,L12,O12,R12)=SubIDClimit,0,IF(SUM(F12,I12,L12,O12,R12,S12:T12)&lt;=SubIDClimit,SUM(S12:T12),SubIDClimit-SUM(F12,I12,L12,O12,R12)))</f>
        <v>0</v>
      </c>
      <c r="V12" s="277"/>
      <c r="W12" s="277"/>
      <c r="X12" s="278">
        <f t="shared" ref="X12:X25" si="25">IF(SUM(F12,I12,L12,O12,R12,U12)=SubIDClimit,0,IF(SUM(F12,I12,L12,O12,R12,U12,V12:W12)&lt;=SubIDClimit,SUM(V12:W12),SubIDClimit-SUM(F12,I12,L12,O12,R12,U12)))</f>
        <v>0</v>
      </c>
      <c r="Y12" s="277"/>
      <c r="Z12" s="277"/>
      <c r="AA12" s="278">
        <f t="shared" ref="AA12:AA25" si="26">IF(SUM(F12,I12,L12,O12,R12,U12,X12)=SubIDClimit,0,IF(SUM(F12,I12,L12,O12,R12,U12,X12,Y12:Z12)&lt;=SubIDClimit,SUM(Y12:Z12),SubIDClimit-SUM(F12,I12,L12,O12,R12,U12,X12)))</f>
        <v>0</v>
      </c>
      <c r="AB12" s="277"/>
      <c r="AC12" s="277"/>
      <c r="AD12" s="278">
        <f t="shared" ref="AD12:AD25" si="27">IF(SUM(F12,I12,L12,O12,R12,U12,X12,AA12)=SubIDClimit,0,IF(SUM(F12,I12,L12,O12,R12,U12,X12,AA12,AB12:AC12)&lt;=SubIDClimit,SUM(AB12:AC12),SubIDClimit-SUM(F12,I12,L12,O12,R12,U12,X12,AA12)))</f>
        <v>0</v>
      </c>
      <c r="AE12" s="277"/>
      <c r="AF12" s="277"/>
      <c r="AG12" s="278">
        <f t="shared" ref="AG12:AG25" si="28">IF(SUM(F12,I12,L12,O12,R12,U12,X12,AA12,AD12)=SubIDClimit,0,IF(SUM(F12,I12,L12,O12,R12,U12,X12,AA12,AD12,AE12:AF12)&lt;=SubIDClimit,SUM(AE12:AF12),SubIDClimit-SUM(F12,I12,L12,O12,R12,U12,X12,AA12,AD12)))</f>
        <v>0</v>
      </c>
      <c r="AH12" s="277"/>
      <c r="AI12" s="277"/>
      <c r="AJ12" s="278">
        <f t="shared" si="13"/>
        <v>0</v>
      </c>
      <c r="AK12" s="277"/>
      <c r="AL12" s="277"/>
      <c r="AM12" s="278">
        <f t="shared" si="14"/>
        <v>0</v>
      </c>
      <c r="AN12" s="277"/>
      <c r="AO12" s="277"/>
      <c r="AP12" s="278">
        <f t="shared" si="15"/>
        <v>0</v>
      </c>
      <c r="AQ12" s="277"/>
      <c r="AR12" s="277"/>
      <c r="AS12" s="278">
        <f t="shared" si="16"/>
        <v>0</v>
      </c>
      <c r="AT12" s="277"/>
      <c r="AU12" s="277"/>
      <c r="AV12" s="278">
        <f t="shared" si="17"/>
        <v>0</v>
      </c>
    </row>
    <row r="13" spans="1:48">
      <c r="A13" s="276"/>
      <c r="B13" s="289">
        <f t="shared" si="18"/>
        <v>0</v>
      </c>
      <c r="C13" s="289">
        <f t="shared" si="19"/>
        <v>0</v>
      </c>
      <c r="D13" s="277"/>
      <c r="E13" s="277"/>
      <c r="F13" s="278">
        <f t="shared" si="20"/>
        <v>0</v>
      </c>
      <c r="G13" s="277"/>
      <c r="H13" s="277"/>
      <c r="I13" s="278">
        <f t="shared" si="21"/>
        <v>0</v>
      </c>
      <c r="J13" s="277"/>
      <c r="K13" s="277"/>
      <c r="L13" s="278">
        <f t="shared" si="22"/>
        <v>0</v>
      </c>
      <c r="M13" s="277"/>
      <c r="N13" s="277"/>
      <c r="O13" s="278">
        <f t="shared" si="6"/>
        <v>0</v>
      </c>
      <c r="P13" s="277"/>
      <c r="Q13" s="277"/>
      <c r="R13" s="278">
        <f t="shared" si="23"/>
        <v>0</v>
      </c>
      <c r="S13" s="277"/>
      <c r="T13" s="277"/>
      <c r="U13" s="278">
        <f t="shared" si="24"/>
        <v>0</v>
      </c>
      <c r="V13" s="277"/>
      <c r="W13" s="277"/>
      <c r="X13" s="278">
        <f t="shared" si="25"/>
        <v>0</v>
      </c>
      <c r="Y13" s="277"/>
      <c r="Z13" s="277"/>
      <c r="AA13" s="278">
        <f t="shared" si="26"/>
        <v>0</v>
      </c>
      <c r="AB13" s="277"/>
      <c r="AC13" s="277"/>
      <c r="AD13" s="278">
        <f t="shared" si="27"/>
        <v>0</v>
      </c>
      <c r="AE13" s="277"/>
      <c r="AF13" s="277"/>
      <c r="AG13" s="278">
        <f t="shared" si="28"/>
        <v>0</v>
      </c>
      <c r="AH13" s="277"/>
      <c r="AI13" s="277"/>
      <c r="AJ13" s="278">
        <f t="shared" si="13"/>
        <v>0</v>
      </c>
      <c r="AK13" s="277"/>
      <c r="AL13" s="277"/>
      <c r="AM13" s="278">
        <f t="shared" si="14"/>
        <v>0</v>
      </c>
      <c r="AN13" s="277"/>
      <c r="AO13" s="277"/>
      <c r="AP13" s="278">
        <f t="shared" si="15"/>
        <v>0</v>
      </c>
      <c r="AQ13" s="277"/>
      <c r="AR13" s="277"/>
      <c r="AS13" s="278">
        <f t="shared" si="16"/>
        <v>0</v>
      </c>
      <c r="AT13" s="277"/>
      <c r="AU13" s="277"/>
      <c r="AV13" s="278">
        <f t="shared" si="17"/>
        <v>0</v>
      </c>
    </row>
    <row r="14" spans="1:48">
      <c r="A14" s="276"/>
      <c r="B14" s="289">
        <f t="shared" si="18"/>
        <v>0</v>
      </c>
      <c r="C14" s="289">
        <f t="shared" si="19"/>
        <v>0</v>
      </c>
      <c r="D14" s="277"/>
      <c r="E14" s="277"/>
      <c r="F14" s="278">
        <f t="shared" si="20"/>
        <v>0</v>
      </c>
      <c r="G14" s="277"/>
      <c r="H14" s="277"/>
      <c r="I14" s="278">
        <f t="shared" si="21"/>
        <v>0</v>
      </c>
      <c r="J14" s="277"/>
      <c r="K14" s="277"/>
      <c r="L14" s="278">
        <f t="shared" si="22"/>
        <v>0</v>
      </c>
      <c r="M14" s="277"/>
      <c r="N14" s="277"/>
      <c r="O14" s="278">
        <f t="shared" si="6"/>
        <v>0</v>
      </c>
      <c r="P14" s="277"/>
      <c r="Q14" s="277"/>
      <c r="R14" s="278">
        <f t="shared" si="23"/>
        <v>0</v>
      </c>
      <c r="S14" s="277"/>
      <c r="T14" s="277"/>
      <c r="U14" s="278">
        <f t="shared" si="24"/>
        <v>0</v>
      </c>
      <c r="V14" s="277"/>
      <c r="W14" s="277"/>
      <c r="X14" s="278">
        <f t="shared" si="25"/>
        <v>0</v>
      </c>
      <c r="Y14" s="277"/>
      <c r="Z14" s="277"/>
      <c r="AA14" s="278">
        <f t="shared" si="26"/>
        <v>0</v>
      </c>
      <c r="AB14" s="277"/>
      <c r="AC14" s="277"/>
      <c r="AD14" s="278">
        <f t="shared" si="27"/>
        <v>0</v>
      </c>
      <c r="AE14" s="277"/>
      <c r="AF14" s="277"/>
      <c r="AG14" s="278">
        <f t="shared" si="28"/>
        <v>0</v>
      </c>
      <c r="AH14" s="277"/>
      <c r="AI14" s="277"/>
      <c r="AJ14" s="278">
        <f t="shared" si="13"/>
        <v>0</v>
      </c>
      <c r="AK14" s="277"/>
      <c r="AL14" s="277"/>
      <c r="AM14" s="278">
        <f t="shared" si="14"/>
        <v>0</v>
      </c>
      <c r="AN14" s="277"/>
      <c r="AO14" s="277"/>
      <c r="AP14" s="278">
        <f t="shared" si="15"/>
        <v>0</v>
      </c>
      <c r="AQ14" s="277"/>
      <c r="AR14" s="277"/>
      <c r="AS14" s="278">
        <f t="shared" si="16"/>
        <v>0</v>
      </c>
      <c r="AT14" s="277"/>
      <c r="AU14" s="277"/>
      <c r="AV14" s="278">
        <f t="shared" si="17"/>
        <v>0</v>
      </c>
    </row>
    <row r="15" spans="1:48">
      <c r="A15" s="276"/>
      <c r="B15" s="289">
        <f t="shared" si="18"/>
        <v>0</v>
      </c>
      <c r="C15" s="289">
        <f t="shared" si="19"/>
        <v>0</v>
      </c>
      <c r="D15" s="277"/>
      <c r="E15" s="277"/>
      <c r="F15" s="278">
        <f t="shared" si="20"/>
        <v>0</v>
      </c>
      <c r="G15" s="277"/>
      <c r="H15" s="277"/>
      <c r="I15" s="278">
        <f t="shared" si="21"/>
        <v>0</v>
      </c>
      <c r="J15" s="277"/>
      <c r="K15" s="277"/>
      <c r="L15" s="278">
        <f t="shared" si="22"/>
        <v>0</v>
      </c>
      <c r="M15" s="277"/>
      <c r="N15" s="277"/>
      <c r="O15" s="278">
        <f t="shared" si="6"/>
        <v>0</v>
      </c>
      <c r="P15" s="277"/>
      <c r="Q15" s="277"/>
      <c r="R15" s="278">
        <f t="shared" si="23"/>
        <v>0</v>
      </c>
      <c r="S15" s="277"/>
      <c r="T15" s="277"/>
      <c r="U15" s="278">
        <f t="shared" si="24"/>
        <v>0</v>
      </c>
      <c r="V15" s="277"/>
      <c r="W15" s="277"/>
      <c r="X15" s="278">
        <f t="shared" si="25"/>
        <v>0</v>
      </c>
      <c r="Y15" s="277"/>
      <c r="Z15" s="277"/>
      <c r="AA15" s="278">
        <f t="shared" si="26"/>
        <v>0</v>
      </c>
      <c r="AB15" s="277"/>
      <c r="AC15" s="277"/>
      <c r="AD15" s="278">
        <f t="shared" si="27"/>
        <v>0</v>
      </c>
      <c r="AE15" s="277"/>
      <c r="AF15" s="277"/>
      <c r="AG15" s="278">
        <f t="shared" si="28"/>
        <v>0</v>
      </c>
      <c r="AH15" s="277"/>
      <c r="AI15" s="277"/>
      <c r="AJ15" s="278">
        <f t="shared" si="13"/>
        <v>0</v>
      </c>
      <c r="AK15" s="277"/>
      <c r="AL15" s="277"/>
      <c r="AM15" s="278">
        <f t="shared" si="14"/>
        <v>0</v>
      </c>
      <c r="AN15" s="277"/>
      <c r="AO15" s="277"/>
      <c r="AP15" s="278">
        <f t="shared" si="15"/>
        <v>0</v>
      </c>
      <c r="AQ15" s="277"/>
      <c r="AR15" s="277"/>
      <c r="AS15" s="278">
        <f t="shared" si="16"/>
        <v>0</v>
      </c>
      <c r="AT15" s="277"/>
      <c r="AU15" s="277"/>
      <c r="AV15" s="278">
        <f t="shared" si="17"/>
        <v>0</v>
      </c>
    </row>
    <row r="16" spans="1:48">
      <c r="A16" s="276"/>
      <c r="B16" s="289">
        <f t="shared" si="18"/>
        <v>0</v>
      </c>
      <c r="C16" s="289">
        <f t="shared" si="19"/>
        <v>0</v>
      </c>
      <c r="D16" s="277"/>
      <c r="E16" s="277"/>
      <c r="F16" s="278">
        <f t="shared" si="20"/>
        <v>0</v>
      </c>
      <c r="G16" s="277"/>
      <c r="H16" s="277"/>
      <c r="I16" s="278">
        <f t="shared" si="21"/>
        <v>0</v>
      </c>
      <c r="J16" s="277"/>
      <c r="K16" s="277"/>
      <c r="L16" s="278">
        <f t="shared" si="22"/>
        <v>0</v>
      </c>
      <c r="M16" s="277"/>
      <c r="N16" s="277"/>
      <c r="O16" s="278">
        <f t="shared" si="6"/>
        <v>0</v>
      </c>
      <c r="P16" s="277"/>
      <c r="Q16" s="277"/>
      <c r="R16" s="278">
        <f t="shared" si="23"/>
        <v>0</v>
      </c>
      <c r="S16" s="277"/>
      <c r="T16" s="277"/>
      <c r="U16" s="278">
        <f t="shared" si="24"/>
        <v>0</v>
      </c>
      <c r="V16" s="277"/>
      <c r="W16" s="277"/>
      <c r="X16" s="278">
        <f t="shared" si="25"/>
        <v>0</v>
      </c>
      <c r="Y16" s="277"/>
      <c r="Z16" s="277"/>
      <c r="AA16" s="278">
        <f t="shared" si="26"/>
        <v>0</v>
      </c>
      <c r="AB16" s="277"/>
      <c r="AC16" s="277"/>
      <c r="AD16" s="278">
        <f t="shared" si="27"/>
        <v>0</v>
      </c>
      <c r="AE16" s="277"/>
      <c r="AF16" s="277"/>
      <c r="AG16" s="278">
        <f t="shared" si="28"/>
        <v>0</v>
      </c>
      <c r="AH16" s="277"/>
      <c r="AI16" s="277"/>
      <c r="AJ16" s="278">
        <f t="shared" si="13"/>
        <v>0</v>
      </c>
      <c r="AK16" s="277"/>
      <c r="AL16" s="277"/>
      <c r="AM16" s="278">
        <f t="shared" si="14"/>
        <v>0</v>
      </c>
      <c r="AN16" s="277"/>
      <c r="AO16" s="277"/>
      <c r="AP16" s="278">
        <f t="shared" si="15"/>
        <v>0</v>
      </c>
      <c r="AQ16" s="277"/>
      <c r="AR16" s="277"/>
      <c r="AS16" s="278">
        <f t="shared" si="16"/>
        <v>0</v>
      </c>
      <c r="AT16" s="277"/>
      <c r="AU16" s="277"/>
      <c r="AV16" s="278">
        <f t="shared" si="17"/>
        <v>0</v>
      </c>
    </row>
    <row r="17" spans="1:48">
      <c r="A17" s="276"/>
      <c r="B17" s="289">
        <f t="shared" si="18"/>
        <v>0</v>
      </c>
      <c r="C17" s="289">
        <f t="shared" si="19"/>
        <v>0</v>
      </c>
      <c r="D17" s="277"/>
      <c r="E17" s="277"/>
      <c r="F17" s="278">
        <f t="shared" si="20"/>
        <v>0</v>
      </c>
      <c r="G17" s="277"/>
      <c r="H17" s="277"/>
      <c r="I17" s="278">
        <f t="shared" si="21"/>
        <v>0</v>
      </c>
      <c r="J17" s="277"/>
      <c r="K17" s="277"/>
      <c r="L17" s="278">
        <f t="shared" si="22"/>
        <v>0</v>
      </c>
      <c r="M17" s="277"/>
      <c r="N17" s="277"/>
      <c r="O17" s="278">
        <f t="shared" si="6"/>
        <v>0</v>
      </c>
      <c r="P17" s="277"/>
      <c r="Q17" s="277"/>
      <c r="R17" s="278">
        <f t="shared" si="23"/>
        <v>0</v>
      </c>
      <c r="S17" s="277"/>
      <c r="T17" s="277"/>
      <c r="U17" s="278">
        <f t="shared" si="24"/>
        <v>0</v>
      </c>
      <c r="V17" s="277"/>
      <c r="W17" s="277"/>
      <c r="X17" s="278">
        <f t="shared" si="25"/>
        <v>0</v>
      </c>
      <c r="Y17" s="277"/>
      <c r="Z17" s="277"/>
      <c r="AA17" s="278">
        <f t="shared" si="26"/>
        <v>0</v>
      </c>
      <c r="AB17" s="277"/>
      <c r="AC17" s="277"/>
      <c r="AD17" s="278">
        <f t="shared" si="27"/>
        <v>0</v>
      </c>
      <c r="AE17" s="277"/>
      <c r="AF17" s="277"/>
      <c r="AG17" s="278">
        <f t="shared" si="28"/>
        <v>0</v>
      </c>
      <c r="AH17" s="277"/>
      <c r="AI17" s="277"/>
      <c r="AJ17" s="278">
        <f t="shared" si="13"/>
        <v>0</v>
      </c>
      <c r="AK17" s="277"/>
      <c r="AL17" s="277"/>
      <c r="AM17" s="278">
        <f t="shared" si="14"/>
        <v>0</v>
      </c>
      <c r="AN17" s="277"/>
      <c r="AO17" s="277"/>
      <c r="AP17" s="278">
        <f t="shared" si="15"/>
        <v>0</v>
      </c>
      <c r="AQ17" s="277"/>
      <c r="AR17" s="277"/>
      <c r="AS17" s="278">
        <f t="shared" si="16"/>
        <v>0</v>
      </c>
      <c r="AT17" s="277"/>
      <c r="AU17" s="277"/>
      <c r="AV17" s="278">
        <f t="shared" si="17"/>
        <v>0</v>
      </c>
    </row>
    <row r="18" spans="1:48">
      <c r="A18" s="276"/>
      <c r="B18" s="289">
        <f t="shared" si="18"/>
        <v>0</v>
      </c>
      <c r="C18" s="289">
        <f t="shared" si="19"/>
        <v>0</v>
      </c>
      <c r="D18" s="277"/>
      <c r="E18" s="277"/>
      <c r="F18" s="278">
        <f t="shared" si="20"/>
        <v>0</v>
      </c>
      <c r="G18" s="277"/>
      <c r="H18" s="277"/>
      <c r="I18" s="278">
        <f t="shared" si="21"/>
        <v>0</v>
      </c>
      <c r="J18" s="277"/>
      <c r="K18" s="277"/>
      <c r="L18" s="278">
        <f t="shared" si="22"/>
        <v>0</v>
      </c>
      <c r="M18" s="277"/>
      <c r="N18" s="277"/>
      <c r="O18" s="278">
        <f t="shared" si="6"/>
        <v>0</v>
      </c>
      <c r="P18" s="277"/>
      <c r="Q18" s="277"/>
      <c r="R18" s="278">
        <f t="shared" si="23"/>
        <v>0</v>
      </c>
      <c r="S18" s="277"/>
      <c r="T18" s="277"/>
      <c r="U18" s="278">
        <f t="shared" si="24"/>
        <v>0</v>
      </c>
      <c r="V18" s="277"/>
      <c r="W18" s="277"/>
      <c r="X18" s="278">
        <f t="shared" si="25"/>
        <v>0</v>
      </c>
      <c r="Y18" s="277"/>
      <c r="Z18" s="277"/>
      <c r="AA18" s="278">
        <f t="shared" si="26"/>
        <v>0</v>
      </c>
      <c r="AB18" s="277"/>
      <c r="AC18" s="277"/>
      <c r="AD18" s="278">
        <f t="shared" si="27"/>
        <v>0</v>
      </c>
      <c r="AE18" s="277"/>
      <c r="AF18" s="277"/>
      <c r="AG18" s="278">
        <f t="shared" si="28"/>
        <v>0</v>
      </c>
      <c r="AH18" s="277"/>
      <c r="AI18" s="277"/>
      <c r="AJ18" s="278">
        <f t="shared" si="13"/>
        <v>0</v>
      </c>
      <c r="AK18" s="277"/>
      <c r="AL18" s="277"/>
      <c r="AM18" s="278">
        <f t="shared" si="14"/>
        <v>0</v>
      </c>
      <c r="AN18" s="277"/>
      <c r="AO18" s="277"/>
      <c r="AP18" s="278">
        <f t="shared" si="15"/>
        <v>0</v>
      </c>
      <c r="AQ18" s="277"/>
      <c r="AR18" s="277"/>
      <c r="AS18" s="278">
        <f t="shared" si="16"/>
        <v>0</v>
      </c>
      <c r="AT18" s="277"/>
      <c r="AU18" s="277"/>
      <c r="AV18" s="278">
        <f t="shared" si="17"/>
        <v>0</v>
      </c>
    </row>
    <row r="19" spans="1:48">
      <c r="A19" s="276"/>
      <c r="B19" s="289">
        <f t="shared" si="18"/>
        <v>0</v>
      </c>
      <c r="C19" s="289">
        <f t="shared" si="19"/>
        <v>0</v>
      </c>
      <c r="D19" s="277"/>
      <c r="E19" s="277"/>
      <c r="F19" s="278">
        <f t="shared" si="20"/>
        <v>0</v>
      </c>
      <c r="G19" s="277"/>
      <c r="H19" s="277"/>
      <c r="I19" s="278">
        <f t="shared" si="21"/>
        <v>0</v>
      </c>
      <c r="J19" s="277"/>
      <c r="K19" s="277"/>
      <c r="L19" s="278">
        <f t="shared" si="22"/>
        <v>0</v>
      </c>
      <c r="M19" s="277"/>
      <c r="N19" s="277"/>
      <c r="O19" s="278">
        <f t="shared" si="6"/>
        <v>0</v>
      </c>
      <c r="P19" s="277"/>
      <c r="Q19" s="277"/>
      <c r="R19" s="278">
        <f t="shared" si="23"/>
        <v>0</v>
      </c>
      <c r="S19" s="277"/>
      <c r="T19" s="277"/>
      <c r="U19" s="278">
        <f t="shared" si="24"/>
        <v>0</v>
      </c>
      <c r="V19" s="277"/>
      <c r="W19" s="277"/>
      <c r="X19" s="278">
        <f t="shared" si="25"/>
        <v>0</v>
      </c>
      <c r="Y19" s="277"/>
      <c r="Z19" s="277"/>
      <c r="AA19" s="278">
        <f t="shared" si="26"/>
        <v>0</v>
      </c>
      <c r="AB19" s="277"/>
      <c r="AC19" s="277"/>
      <c r="AD19" s="278">
        <f t="shared" si="27"/>
        <v>0</v>
      </c>
      <c r="AE19" s="277"/>
      <c r="AF19" s="277"/>
      <c r="AG19" s="278">
        <f t="shared" si="28"/>
        <v>0</v>
      </c>
      <c r="AH19" s="277"/>
      <c r="AI19" s="277"/>
      <c r="AJ19" s="278">
        <f t="shared" si="13"/>
        <v>0</v>
      </c>
      <c r="AK19" s="277"/>
      <c r="AL19" s="277"/>
      <c r="AM19" s="278">
        <f t="shared" si="14"/>
        <v>0</v>
      </c>
      <c r="AN19" s="277"/>
      <c r="AO19" s="277"/>
      <c r="AP19" s="278">
        <f t="shared" si="15"/>
        <v>0</v>
      </c>
      <c r="AQ19" s="277"/>
      <c r="AR19" s="277"/>
      <c r="AS19" s="278">
        <f t="shared" si="16"/>
        <v>0</v>
      </c>
      <c r="AT19" s="277"/>
      <c r="AU19" s="277"/>
      <c r="AV19" s="278">
        <f t="shared" si="17"/>
        <v>0</v>
      </c>
    </row>
    <row r="20" spans="1:48">
      <c r="A20" s="276"/>
      <c r="B20" s="289">
        <f t="shared" si="18"/>
        <v>0</v>
      </c>
      <c r="C20" s="289">
        <f t="shared" si="19"/>
        <v>0</v>
      </c>
      <c r="D20" s="277"/>
      <c r="E20" s="277"/>
      <c r="F20" s="278">
        <f t="shared" si="20"/>
        <v>0</v>
      </c>
      <c r="G20" s="277"/>
      <c r="H20" s="277"/>
      <c r="I20" s="278">
        <f t="shared" si="21"/>
        <v>0</v>
      </c>
      <c r="J20" s="277"/>
      <c r="K20" s="277"/>
      <c r="L20" s="278">
        <f t="shared" si="22"/>
        <v>0</v>
      </c>
      <c r="M20" s="277"/>
      <c r="N20" s="277"/>
      <c r="O20" s="278">
        <f t="shared" si="6"/>
        <v>0</v>
      </c>
      <c r="P20" s="277"/>
      <c r="Q20" s="277"/>
      <c r="R20" s="278">
        <f t="shared" si="23"/>
        <v>0</v>
      </c>
      <c r="S20" s="277"/>
      <c r="T20" s="277"/>
      <c r="U20" s="278">
        <f t="shared" si="24"/>
        <v>0</v>
      </c>
      <c r="V20" s="277"/>
      <c r="W20" s="277"/>
      <c r="X20" s="278">
        <f t="shared" si="25"/>
        <v>0</v>
      </c>
      <c r="Y20" s="277"/>
      <c r="Z20" s="277"/>
      <c r="AA20" s="278">
        <f t="shared" si="26"/>
        <v>0</v>
      </c>
      <c r="AB20" s="277"/>
      <c r="AC20" s="277"/>
      <c r="AD20" s="278">
        <f t="shared" si="27"/>
        <v>0</v>
      </c>
      <c r="AE20" s="277"/>
      <c r="AF20" s="277"/>
      <c r="AG20" s="278">
        <f t="shared" si="28"/>
        <v>0</v>
      </c>
      <c r="AH20" s="277"/>
      <c r="AI20" s="277"/>
      <c r="AJ20" s="278">
        <f t="shared" si="13"/>
        <v>0</v>
      </c>
      <c r="AK20" s="277"/>
      <c r="AL20" s="277"/>
      <c r="AM20" s="278">
        <f t="shared" si="14"/>
        <v>0</v>
      </c>
      <c r="AN20" s="277"/>
      <c r="AO20" s="277"/>
      <c r="AP20" s="278">
        <f t="shared" si="15"/>
        <v>0</v>
      </c>
      <c r="AQ20" s="277"/>
      <c r="AR20" s="277"/>
      <c r="AS20" s="278">
        <f t="shared" si="16"/>
        <v>0</v>
      </c>
      <c r="AT20" s="277"/>
      <c r="AU20" s="277"/>
      <c r="AV20" s="278">
        <f t="shared" si="17"/>
        <v>0</v>
      </c>
    </row>
    <row r="21" spans="1:48">
      <c r="A21" s="276"/>
      <c r="B21" s="289">
        <f t="shared" si="18"/>
        <v>0</v>
      </c>
      <c r="C21" s="289">
        <f t="shared" si="19"/>
        <v>0</v>
      </c>
      <c r="D21" s="277"/>
      <c r="E21" s="277"/>
      <c r="F21" s="278">
        <f t="shared" si="20"/>
        <v>0</v>
      </c>
      <c r="G21" s="277"/>
      <c r="H21" s="277"/>
      <c r="I21" s="278">
        <f t="shared" si="21"/>
        <v>0</v>
      </c>
      <c r="J21" s="277"/>
      <c r="K21" s="277"/>
      <c r="L21" s="278">
        <f t="shared" si="22"/>
        <v>0</v>
      </c>
      <c r="M21" s="277"/>
      <c r="N21" s="277"/>
      <c r="O21" s="278">
        <f t="shared" si="6"/>
        <v>0</v>
      </c>
      <c r="P21" s="277"/>
      <c r="Q21" s="277"/>
      <c r="R21" s="278">
        <f t="shared" si="23"/>
        <v>0</v>
      </c>
      <c r="S21" s="277"/>
      <c r="T21" s="277"/>
      <c r="U21" s="278">
        <f t="shared" si="24"/>
        <v>0</v>
      </c>
      <c r="V21" s="277"/>
      <c r="W21" s="277"/>
      <c r="X21" s="278">
        <f t="shared" si="25"/>
        <v>0</v>
      </c>
      <c r="Y21" s="277"/>
      <c r="Z21" s="277"/>
      <c r="AA21" s="278">
        <f t="shared" si="26"/>
        <v>0</v>
      </c>
      <c r="AB21" s="277"/>
      <c r="AC21" s="277"/>
      <c r="AD21" s="278">
        <f t="shared" si="27"/>
        <v>0</v>
      </c>
      <c r="AE21" s="277"/>
      <c r="AF21" s="277"/>
      <c r="AG21" s="278">
        <f t="shared" si="28"/>
        <v>0</v>
      </c>
      <c r="AH21" s="277"/>
      <c r="AI21" s="277"/>
      <c r="AJ21" s="278">
        <f t="shared" si="13"/>
        <v>0</v>
      </c>
      <c r="AK21" s="277"/>
      <c r="AL21" s="277"/>
      <c r="AM21" s="278">
        <f t="shared" si="14"/>
        <v>0</v>
      </c>
      <c r="AN21" s="277"/>
      <c r="AO21" s="277"/>
      <c r="AP21" s="278">
        <f t="shared" si="15"/>
        <v>0</v>
      </c>
      <c r="AQ21" s="277"/>
      <c r="AR21" s="277"/>
      <c r="AS21" s="278">
        <f t="shared" si="16"/>
        <v>0</v>
      </c>
      <c r="AT21" s="277"/>
      <c r="AU21" s="277"/>
      <c r="AV21" s="278">
        <f t="shared" si="17"/>
        <v>0</v>
      </c>
    </row>
    <row r="22" spans="1:48">
      <c r="A22" s="276"/>
      <c r="B22" s="289">
        <f t="shared" si="18"/>
        <v>0</v>
      </c>
      <c r="C22" s="289">
        <f t="shared" si="19"/>
        <v>0</v>
      </c>
      <c r="D22" s="277"/>
      <c r="E22" s="277"/>
      <c r="F22" s="278">
        <f t="shared" si="20"/>
        <v>0</v>
      </c>
      <c r="G22" s="277"/>
      <c r="H22" s="277"/>
      <c r="I22" s="278">
        <f t="shared" si="21"/>
        <v>0</v>
      </c>
      <c r="J22" s="277"/>
      <c r="K22" s="277"/>
      <c r="L22" s="278">
        <f t="shared" si="22"/>
        <v>0</v>
      </c>
      <c r="M22" s="277"/>
      <c r="N22" s="277"/>
      <c r="O22" s="278">
        <f t="shared" si="6"/>
        <v>0</v>
      </c>
      <c r="P22" s="277"/>
      <c r="Q22" s="277"/>
      <c r="R22" s="278">
        <f t="shared" si="23"/>
        <v>0</v>
      </c>
      <c r="S22" s="277"/>
      <c r="T22" s="277"/>
      <c r="U22" s="278">
        <f t="shared" si="24"/>
        <v>0</v>
      </c>
      <c r="V22" s="277"/>
      <c r="W22" s="277"/>
      <c r="X22" s="278">
        <f t="shared" si="25"/>
        <v>0</v>
      </c>
      <c r="Y22" s="277"/>
      <c r="Z22" s="277"/>
      <c r="AA22" s="278">
        <f t="shared" si="26"/>
        <v>0</v>
      </c>
      <c r="AB22" s="277"/>
      <c r="AC22" s="277"/>
      <c r="AD22" s="278">
        <f t="shared" si="27"/>
        <v>0</v>
      </c>
      <c r="AE22" s="277"/>
      <c r="AF22" s="277"/>
      <c r="AG22" s="278">
        <f t="shared" si="28"/>
        <v>0</v>
      </c>
      <c r="AH22" s="277"/>
      <c r="AI22" s="277"/>
      <c r="AJ22" s="278">
        <f t="shared" si="13"/>
        <v>0</v>
      </c>
      <c r="AK22" s="277"/>
      <c r="AL22" s="277"/>
      <c r="AM22" s="278">
        <f t="shared" si="14"/>
        <v>0</v>
      </c>
      <c r="AN22" s="277"/>
      <c r="AO22" s="277"/>
      <c r="AP22" s="278">
        <f t="shared" si="15"/>
        <v>0</v>
      </c>
      <c r="AQ22" s="277"/>
      <c r="AR22" s="277"/>
      <c r="AS22" s="278">
        <f t="shared" si="16"/>
        <v>0</v>
      </c>
      <c r="AT22" s="277"/>
      <c r="AU22" s="277"/>
      <c r="AV22" s="278">
        <f t="shared" si="17"/>
        <v>0</v>
      </c>
    </row>
    <row r="23" spans="1:48">
      <c r="A23" s="276"/>
      <c r="B23" s="289">
        <f t="shared" si="18"/>
        <v>0</v>
      </c>
      <c r="C23" s="289">
        <f t="shared" si="19"/>
        <v>0</v>
      </c>
      <c r="D23" s="277"/>
      <c r="E23" s="277"/>
      <c r="F23" s="278">
        <f t="shared" si="20"/>
        <v>0</v>
      </c>
      <c r="G23" s="277"/>
      <c r="H23" s="277"/>
      <c r="I23" s="278">
        <f t="shared" si="21"/>
        <v>0</v>
      </c>
      <c r="J23" s="277"/>
      <c r="K23" s="277"/>
      <c r="L23" s="278">
        <f t="shared" si="22"/>
        <v>0</v>
      </c>
      <c r="M23" s="277"/>
      <c r="N23" s="277"/>
      <c r="O23" s="278">
        <f t="shared" si="6"/>
        <v>0</v>
      </c>
      <c r="P23" s="277"/>
      <c r="Q23" s="277"/>
      <c r="R23" s="278">
        <f t="shared" si="23"/>
        <v>0</v>
      </c>
      <c r="S23" s="277"/>
      <c r="T23" s="277"/>
      <c r="U23" s="278">
        <f t="shared" si="24"/>
        <v>0</v>
      </c>
      <c r="V23" s="277"/>
      <c r="W23" s="277"/>
      <c r="X23" s="278">
        <f t="shared" si="25"/>
        <v>0</v>
      </c>
      <c r="Y23" s="277"/>
      <c r="Z23" s="277"/>
      <c r="AA23" s="278">
        <f t="shared" si="26"/>
        <v>0</v>
      </c>
      <c r="AB23" s="277"/>
      <c r="AC23" s="277"/>
      <c r="AD23" s="278">
        <f t="shared" si="27"/>
        <v>0</v>
      </c>
      <c r="AE23" s="277"/>
      <c r="AF23" s="277"/>
      <c r="AG23" s="278">
        <f t="shared" si="28"/>
        <v>0</v>
      </c>
      <c r="AH23" s="277"/>
      <c r="AI23" s="277"/>
      <c r="AJ23" s="278">
        <f t="shared" si="13"/>
        <v>0</v>
      </c>
      <c r="AK23" s="277"/>
      <c r="AL23" s="277"/>
      <c r="AM23" s="278">
        <f t="shared" si="14"/>
        <v>0</v>
      </c>
      <c r="AN23" s="277"/>
      <c r="AO23" s="277"/>
      <c r="AP23" s="278">
        <f t="shared" si="15"/>
        <v>0</v>
      </c>
      <c r="AQ23" s="277"/>
      <c r="AR23" s="277"/>
      <c r="AS23" s="278">
        <f t="shared" si="16"/>
        <v>0</v>
      </c>
      <c r="AT23" s="277"/>
      <c r="AU23" s="277"/>
      <c r="AV23" s="278">
        <f t="shared" si="17"/>
        <v>0</v>
      </c>
    </row>
    <row r="24" spans="1:48">
      <c r="A24" s="276"/>
      <c r="B24" s="289">
        <f t="shared" si="18"/>
        <v>0</v>
      </c>
      <c r="C24" s="289">
        <f t="shared" si="19"/>
        <v>0</v>
      </c>
      <c r="D24" s="277"/>
      <c r="E24" s="277"/>
      <c r="F24" s="278">
        <f t="shared" si="20"/>
        <v>0</v>
      </c>
      <c r="G24" s="277"/>
      <c r="H24" s="277"/>
      <c r="I24" s="278">
        <f t="shared" si="21"/>
        <v>0</v>
      </c>
      <c r="J24" s="277"/>
      <c r="K24" s="277"/>
      <c r="L24" s="278">
        <f t="shared" si="22"/>
        <v>0</v>
      </c>
      <c r="M24" s="277"/>
      <c r="N24" s="277"/>
      <c r="O24" s="278">
        <f t="shared" si="6"/>
        <v>0</v>
      </c>
      <c r="P24" s="277"/>
      <c r="Q24" s="277"/>
      <c r="R24" s="278">
        <f t="shared" si="23"/>
        <v>0</v>
      </c>
      <c r="S24" s="277"/>
      <c r="T24" s="277"/>
      <c r="U24" s="278">
        <f t="shared" si="24"/>
        <v>0</v>
      </c>
      <c r="V24" s="277"/>
      <c r="W24" s="277"/>
      <c r="X24" s="278">
        <f t="shared" si="25"/>
        <v>0</v>
      </c>
      <c r="Y24" s="277"/>
      <c r="Z24" s="277"/>
      <c r="AA24" s="278">
        <f t="shared" si="26"/>
        <v>0</v>
      </c>
      <c r="AB24" s="277"/>
      <c r="AC24" s="277"/>
      <c r="AD24" s="278">
        <f t="shared" si="27"/>
        <v>0</v>
      </c>
      <c r="AE24" s="277"/>
      <c r="AF24" s="277"/>
      <c r="AG24" s="278">
        <f t="shared" si="28"/>
        <v>0</v>
      </c>
      <c r="AH24" s="277"/>
      <c r="AI24" s="277"/>
      <c r="AJ24" s="278">
        <f t="shared" si="13"/>
        <v>0</v>
      </c>
      <c r="AK24" s="277"/>
      <c r="AL24" s="277"/>
      <c r="AM24" s="278">
        <f t="shared" si="14"/>
        <v>0</v>
      </c>
      <c r="AN24" s="277"/>
      <c r="AO24" s="277"/>
      <c r="AP24" s="278">
        <f t="shared" si="15"/>
        <v>0</v>
      </c>
      <c r="AQ24" s="277"/>
      <c r="AR24" s="277"/>
      <c r="AS24" s="278">
        <f t="shared" si="16"/>
        <v>0</v>
      </c>
      <c r="AT24" s="277"/>
      <c r="AU24" s="277"/>
      <c r="AV24" s="278">
        <f t="shared" si="17"/>
        <v>0</v>
      </c>
    </row>
    <row r="25" spans="1:48">
      <c r="A25" s="276"/>
      <c r="B25" s="289">
        <f t="shared" si="18"/>
        <v>0</v>
      </c>
      <c r="C25" s="289">
        <f t="shared" si="19"/>
        <v>0</v>
      </c>
      <c r="D25" s="277"/>
      <c r="E25" s="277"/>
      <c r="F25" s="278">
        <f t="shared" si="20"/>
        <v>0</v>
      </c>
      <c r="G25" s="277"/>
      <c r="H25" s="277"/>
      <c r="I25" s="278">
        <f t="shared" si="21"/>
        <v>0</v>
      </c>
      <c r="J25" s="277"/>
      <c r="K25" s="277"/>
      <c r="L25" s="278">
        <f t="shared" si="22"/>
        <v>0</v>
      </c>
      <c r="M25" s="277"/>
      <c r="N25" s="277"/>
      <c r="O25" s="278">
        <f t="shared" si="6"/>
        <v>0</v>
      </c>
      <c r="P25" s="277"/>
      <c r="Q25" s="277"/>
      <c r="R25" s="278">
        <f t="shared" si="23"/>
        <v>0</v>
      </c>
      <c r="S25" s="277"/>
      <c r="T25" s="277"/>
      <c r="U25" s="278">
        <f t="shared" si="24"/>
        <v>0</v>
      </c>
      <c r="V25" s="277"/>
      <c r="W25" s="277"/>
      <c r="X25" s="278">
        <f t="shared" si="25"/>
        <v>0</v>
      </c>
      <c r="Y25" s="277"/>
      <c r="Z25" s="277"/>
      <c r="AA25" s="278">
        <f t="shared" si="26"/>
        <v>0</v>
      </c>
      <c r="AB25" s="277"/>
      <c r="AC25" s="277"/>
      <c r="AD25" s="278">
        <f t="shared" si="27"/>
        <v>0</v>
      </c>
      <c r="AE25" s="277"/>
      <c r="AF25" s="277"/>
      <c r="AG25" s="278">
        <f t="shared" si="28"/>
        <v>0</v>
      </c>
      <c r="AH25" s="277"/>
      <c r="AI25" s="277"/>
      <c r="AJ25" s="278">
        <f t="shared" si="13"/>
        <v>0</v>
      </c>
      <c r="AK25" s="277"/>
      <c r="AL25" s="277"/>
      <c r="AM25" s="278">
        <f t="shared" si="14"/>
        <v>0</v>
      </c>
      <c r="AN25" s="277"/>
      <c r="AO25" s="277"/>
      <c r="AP25" s="278">
        <f t="shared" si="15"/>
        <v>0</v>
      </c>
      <c r="AQ25" s="277"/>
      <c r="AR25" s="277"/>
      <c r="AS25" s="278">
        <f t="shared" si="16"/>
        <v>0</v>
      </c>
      <c r="AT25" s="277"/>
      <c r="AU25" s="277"/>
      <c r="AV25" s="278">
        <f t="shared" si="17"/>
        <v>0</v>
      </c>
    </row>
    <row r="26" spans="1:48">
      <c r="A26" s="281" t="s">
        <v>83</v>
      </c>
      <c r="B26" s="289">
        <f t="shared" ref="B26" si="29">SUM(B11:B25)</f>
        <v>0</v>
      </c>
      <c r="C26" s="289">
        <f t="shared" ref="C26" si="30">SUM(C11:C25)</f>
        <v>0</v>
      </c>
      <c r="D26" s="279">
        <f t="shared" ref="D26:R26" si="31">SUM(D11:D25)</f>
        <v>0</v>
      </c>
      <c r="E26" s="279">
        <f t="shared" ref="E26" si="32">SUM(E11:E25)</f>
        <v>0</v>
      </c>
      <c r="F26" s="280">
        <f t="shared" si="31"/>
        <v>0</v>
      </c>
      <c r="G26" s="279">
        <f t="shared" si="31"/>
        <v>0</v>
      </c>
      <c r="H26" s="279">
        <f t="shared" ref="H26" si="33">SUM(H11:H25)</f>
        <v>0</v>
      </c>
      <c r="I26" s="280">
        <f t="shared" si="31"/>
        <v>0</v>
      </c>
      <c r="J26" s="279">
        <f t="shared" ref="J26" si="34">SUM(J11:J25)</f>
        <v>0</v>
      </c>
      <c r="K26" s="279">
        <f t="shared" si="31"/>
        <v>0</v>
      </c>
      <c r="L26" s="280">
        <f t="shared" si="31"/>
        <v>0</v>
      </c>
      <c r="M26" s="279">
        <f t="shared" ref="M26" si="35">SUM(M11:M25)</f>
        <v>0</v>
      </c>
      <c r="N26" s="279">
        <f t="shared" si="31"/>
        <v>0</v>
      </c>
      <c r="O26" s="280">
        <f t="shared" si="31"/>
        <v>0</v>
      </c>
      <c r="P26" s="279">
        <f t="shared" ref="P26" si="36">SUM(P11:P25)</f>
        <v>0</v>
      </c>
      <c r="Q26" s="279">
        <f t="shared" si="31"/>
        <v>0</v>
      </c>
      <c r="R26" s="280">
        <f t="shared" si="31"/>
        <v>0</v>
      </c>
      <c r="S26" s="279">
        <f>SUM(S11:S25)</f>
        <v>0</v>
      </c>
      <c r="T26" s="279">
        <f t="shared" ref="T26:U26" si="37">SUM(T11:T25)</f>
        <v>0</v>
      </c>
      <c r="U26" s="280">
        <f t="shared" si="37"/>
        <v>0</v>
      </c>
      <c r="V26" s="279">
        <f t="shared" ref="V26" si="38">SUM(V11:V25)</f>
        <v>0</v>
      </c>
      <c r="W26" s="279">
        <f t="shared" ref="W26" si="39">SUM(W11:W25)</f>
        <v>0</v>
      </c>
      <c r="X26" s="280">
        <f t="shared" ref="X26" si="40">SUM(X11:X25)</f>
        <v>0</v>
      </c>
      <c r="Y26" s="279">
        <f t="shared" ref="Y26" si="41">SUM(Y11:Y25)</f>
        <v>0</v>
      </c>
      <c r="Z26" s="279">
        <f t="shared" ref="Z26" si="42">SUM(Z11:Z25)</f>
        <v>0</v>
      </c>
      <c r="AA26" s="280">
        <f t="shared" ref="AA26" si="43">SUM(AA11:AA25)</f>
        <v>0</v>
      </c>
      <c r="AB26" s="279">
        <f t="shared" ref="AB26" si="44">SUM(AB11:AB25)</f>
        <v>0</v>
      </c>
      <c r="AC26" s="279">
        <f t="shared" ref="AC26" si="45">SUM(AC11:AC25)</f>
        <v>0</v>
      </c>
      <c r="AD26" s="280">
        <f t="shared" ref="AD26" si="46">SUM(AD11:AD25)</f>
        <v>0</v>
      </c>
      <c r="AE26" s="279">
        <f t="shared" ref="AE26" si="47">SUM(AE11:AE25)</f>
        <v>0</v>
      </c>
      <c r="AF26" s="279">
        <f t="shared" ref="AF26" si="48">SUM(AF11:AF25)</f>
        <v>0</v>
      </c>
      <c r="AG26" s="280">
        <f t="shared" ref="AG26:AI26" si="49">SUM(AG11:AG25)</f>
        <v>0</v>
      </c>
      <c r="AH26" s="279">
        <f t="shared" si="49"/>
        <v>0</v>
      </c>
      <c r="AI26" s="279">
        <f t="shared" si="49"/>
        <v>0</v>
      </c>
      <c r="AJ26" s="280">
        <f t="shared" ref="AJ26:AV26" si="50">SUM(AJ11:AJ25)</f>
        <v>0</v>
      </c>
      <c r="AK26" s="279">
        <f t="shared" si="50"/>
        <v>0</v>
      </c>
      <c r="AL26" s="279">
        <f t="shared" si="50"/>
        <v>0</v>
      </c>
      <c r="AM26" s="280">
        <f t="shared" si="50"/>
        <v>0</v>
      </c>
      <c r="AN26" s="279">
        <f t="shared" si="50"/>
        <v>0</v>
      </c>
      <c r="AO26" s="279">
        <f t="shared" si="50"/>
        <v>0</v>
      </c>
      <c r="AP26" s="280">
        <f t="shared" si="50"/>
        <v>0</v>
      </c>
      <c r="AQ26" s="279">
        <f t="shared" si="50"/>
        <v>0</v>
      </c>
      <c r="AR26" s="279">
        <f t="shared" si="50"/>
        <v>0</v>
      </c>
      <c r="AS26" s="280">
        <f t="shared" si="50"/>
        <v>0</v>
      </c>
      <c r="AT26" s="279">
        <f t="shared" si="50"/>
        <v>0</v>
      </c>
      <c r="AU26" s="279">
        <f t="shared" si="50"/>
        <v>0</v>
      </c>
      <c r="AV26" s="280">
        <f t="shared" si="50"/>
        <v>0</v>
      </c>
    </row>
    <row r="27" spans="1:48" ht="14.4" thickBot="1"/>
    <row r="28" spans="1:48" ht="13.8" customHeight="1">
      <c r="A28" s="543" t="s">
        <v>255</v>
      </c>
      <c r="B28" s="543"/>
      <c r="C28" s="543"/>
      <c r="D28" s="549" t="s">
        <v>311</v>
      </c>
      <c r="E28" s="550"/>
      <c r="F28" s="323" t="s">
        <v>105</v>
      </c>
      <c r="G28" s="323" t="s">
        <v>106</v>
      </c>
      <c r="H28" s="323" t="s">
        <v>107</v>
      </c>
      <c r="I28" s="323" t="s">
        <v>108</v>
      </c>
      <c r="J28" s="323" t="s">
        <v>109</v>
      </c>
      <c r="K28" s="323" t="s">
        <v>203</v>
      </c>
      <c r="L28" s="323" t="s">
        <v>204</v>
      </c>
      <c r="M28" s="323" t="s">
        <v>205</v>
      </c>
      <c r="N28" s="323" t="s">
        <v>206</v>
      </c>
      <c r="O28" s="323" t="s">
        <v>207</v>
      </c>
      <c r="P28" s="323" t="s">
        <v>231</v>
      </c>
      <c r="Q28" s="323" t="s">
        <v>232</v>
      </c>
      <c r="R28" s="323" t="s">
        <v>233</v>
      </c>
      <c r="S28" s="323" t="s">
        <v>234</v>
      </c>
      <c r="T28" s="324" t="s">
        <v>235</v>
      </c>
    </row>
    <row r="29" spans="1:48">
      <c r="A29" s="543"/>
      <c r="B29" s="543"/>
      <c r="C29" s="543"/>
      <c r="D29" s="545">
        <f>A11</f>
        <v>0</v>
      </c>
      <c r="E29" s="546"/>
      <c r="F29" s="322">
        <f>SUM(D11:E11)</f>
        <v>0</v>
      </c>
      <c r="G29" s="322">
        <f>SUM(G11:H11)</f>
        <v>0</v>
      </c>
      <c r="H29" s="322">
        <f>SUM(J11:K11)</f>
        <v>0</v>
      </c>
      <c r="I29" s="322">
        <f>SUM(M11:N11)</f>
        <v>0</v>
      </c>
      <c r="J29" s="322">
        <f>SUM(P11:Q11)</f>
        <v>0</v>
      </c>
      <c r="K29" s="322">
        <f>SUM(S11:T11)</f>
        <v>0</v>
      </c>
      <c r="L29" s="322">
        <f>SUM(V11:W11)</f>
        <v>0</v>
      </c>
      <c r="M29" s="322">
        <f>SUM(Y11:Z11)</f>
        <v>0</v>
      </c>
      <c r="N29" s="322">
        <f>SUM(AB11:AC11)</f>
        <v>0</v>
      </c>
      <c r="O29" s="322">
        <f>SUM(AE11:AF11)</f>
        <v>0</v>
      </c>
      <c r="P29" s="322">
        <f>SUM(AH11:AI11)</f>
        <v>0</v>
      </c>
      <c r="Q29" s="322">
        <f>SUM(AK11:AL11)</f>
        <v>0</v>
      </c>
      <c r="R29" s="322">
        <f>SUM(AN11:AO11)</f>
        <v>0</v>
      </c>
      <c r="S29" s="322">
        <f>SUM(AQ11:AR11)</f>
        <v>0</v>
      </c>
      <c r="T29" s="325">
        <f>SUM(AT11:AU11)</f>
        <v>0</v>
      </c>
    </row>
    <row r="30" spans="1:48">
      <c r="A30" s="543"/>
      <c r="B30" s="543"/>
      <c r="C30" s="543"/>
      <c r="D30" s="545">
        <f t="shared" ref="D30:D43" si="51">A12</f>
        <v>0</v>
      </c>
      <c r="E30" s="546"/>
      <c r="F30" s="322">
        <f t="shared" ref="F30:F43" si="52">SUM(D12:E12)</f>
        <v>0</v>
      </c>
      <c r="G30" s="322">
        <f t="shared" ref="G30:G43" si="53">SUM(G12:H12)</f>
        <v>0</v>
      </c>
      <c r="H30" s="322">
        <f t="shared" ref="H30:H43" si="54">SUM(J12:K12)</f>
        <v>0</v>
      </c>
      <c r="I30" s="322">
        <f t="shared" ref="I30:I43" si="55">SUM(M12:N12)</f>
        <v>0</v>
      </c>
      <c r="J30" s="322">
        <f t="shared" ref="J30:J43" si="56">SUM(P12:Q12)</f>
        <v>0</v>
      </c>
      <c r="K30" s="322">
        <f t="shared" ref="K30:K43" si="57">SUM(S12:T12)</f>
        <v>0</v>
      </c>
      <c r="L30" s="322">
        <f t="shared" ref="L30:L43" si="58">SUM(V12:W12)</f>
        <v>0</v>
      </c>
      <c r="M30" s="322">
        <f t="shared" ref="M30:M43" si="59">SUM(Y12:Z12)</f>
        <v>0</v>
      </c>
      <c r="N30" s="322">
        <f t="shared" ref="N30:N43" si="60">SUM(AB12:AC12)</f>
        <v>0</v>
      </c>
      <c r="O30" s="322">
        <f t="shared" ref="O30:O43" si="61">SUM(AE12:AF12)</f>
        <v>0</v>
      </c>
      <c r="P30" s="322">
        <f t="shared" ref="P30:P43" si="62">SUM(AH12:AI12)</f>
        <v>0</v>
      </c>
      <c r="Q30" s="322">
        <f t="shared" ref="Q30:Q43" si="63">SUM(AK12:AL12)</f>
        <v>0</v>
      </c>
      <c r="R30" s="322">
        <f t="shared" ref="R30:R43" si="64">SUM(AN12:AO12)</f>
        <v>0</v>
      </c>
      <c r="S30" s="322">
        <f t="shared" ref="S30:S43" si="65">SUM(AQ12:AR12)</f>
        <v>0</v>
      </c>
      <c r="T30" s="325">
        <f t="shared" ref="T30:T43" si="66">SUM(AT12:AU12)</f>
        <v>0</v>
      </c>
    </row>
    <row r="31" spans="1:48">
      <c r="A31" s="543"/>
      <c r="B31" s="543"/>
      <c r="C31" s="543"/>
      <c r="D31" s="545">
        <f t="shared" si="51"/>
        <v>0</v>
      </c>
      <c r="E31" s="546"/>
      <c r="F31" s="322">
        <f t="shared" si="52"/>
        <v>0</v>
      </c>
      <c r="G31" s="322">
        <f t="shared" si="53"/>
        <v>0</v>
      </c>
      <c r="H31" s="322">
        <f t="shared" si="54"/>
        <v>0</v>
      </c>
      <c r="I31" s="322">
        <f t="shared" si="55"/>
        <v>0</v>
      </c>
      <c r="J31" s="322">
        <f t="shared" si="56"/>
        <v>0</v>
      </c>
      <c r="K31" s="322">
        <f t="shared" si="57"/>
        <v>0</v>
      </c>
      <c r="L31" s="322">
        <f t="shared" si="58"/>
        <v>0</v>
      </c>
      <c r="M31" s="322">
        <f t="shared" si="59"/>
        <v>0</v>
      </c>
      <c r="N31" s="322">
        <f t="shared" si="60"/>
        <v>0</v>
      </c>
      <c r="O31" s="322">
        <f t="shared" si="61"/>
        <v>0</v>
      </c>
      <c r="P31" s="322">
        <f t="shared" si="62"/>
        <v>0</v>
      </c>
      <c r="Q31" s="322">
        <f t="shared" si="63"/>
        <v>0</v>
      </c>
      <c r="R31" s="322">
        <f t="shared" si="64"/>
        <v>0</v>
      </c>
      <c r="S31" s="322">
        <f t="shared" si="65"/>
        <v>0</v>
      </c>
      <c r="T31" s="325">
        <f t="shared" si="66"/>
        <v>0</v>
      </c>
    </row>
    <row r="32" spans="1:48">
      <c r="A32" s="542" t="str">
        <f>"OU charges IDC on the first "&amp; TEXT(SubIDClimit,"$#,###") &amp;" of the subcontract total."</f>
        <v>OU charges IDC on the first $25,000 of the subcontract total.</v>
      </c>
      <c r="B32" s="542"/>
      <c r="C32" s="542"/>
      <c r="D32" s="545">
        <f t="shared" si="51"/>
        <v>0</v>
      </c>
      <c r="E32" s="546"/>
      <c r="F32" s="322">
        <f t="shared" si="52"/>
        <v>0</v>
      </c>
      <c r="G32" s="322">
        <f t="shared" si="53"/>
        <v>0</v>
      </c>
      <c r="H32" s="322">
        <f t="shared" si="54"/>
        <v>0</v>
      </c>
      <c r="I32" s="322">
        <f t="shared" si="55"/>
        <v>0</v>
      </c>
      <c r="J32" s="322">
        <f t="shared" si="56"/>
        <v>0</v>
      </c>
      <c r="K32" s="322">
        <f t="shared" si="57"/>
        <v>0</v>
      </c>
      <c r="L32" s="322">
        <f t="shared" si="58"/>
        <v>0</v>
      </c>
      <c r="M32" s="322">
        <f t="shared" si="59"/>
        <v>0</v>
      </c>
      <c r="N32" s="322">
        <f t="shared" si="60"/>
        <v>0</v>
      </c>
      <c r="O32" s="322">
        <f t="shared" si="61"/>
        <v>0</v>
      </c>
      <c r="P32" s="322">
        <f t="shared" si="62"/>
        <v>0</v>
      </c>
      <c r="Q32" s="322">
        <f t="shared" si="63"/>
        <v>0</v>
      </c>
      <c r="R32" s="322">
        <f t="shared" si="64"/>
        <v>0</v>
      </c>
      <c r="S32" s="322">
        <f t="shared" si="65"/>
        <v>0</v>
      </c>
      <c r="T32" s="325">
        <f t="shared" si="66"/>
        <v>0</v>
      </c>
    </row>
    <row r="33" spans="1:20">
      <c r="A33" s="542"/>
      <c r="B33" s="542"/>
      <c r="C33" s="542"/>
      <c r="D33" s="545">
        <f t="shared" si="51"/>
        <v>0</v>
      </c>
      <c r="E33" s="546"/>
      <c r="F33" s="322">
        <f t="shared" si="52"/>
        <v>0</v>
      </c>
      <c r="G33" s="322">
        <f t="shared" si="53"/>
        <v>0</v>
      </c>
      <c r="H33" s="322">
        <f t="shared" si="54"/>
        <v>0</v>
      </c>
      <c r="I33" s="322">
        <f t="shared" si="55"/>
        <v>0</v>
      </c>
      <c r="J33" s="322">
        <f t="shared" si="56"/>
        <v>0</v>
      </c>
      <c r="K33" s="322">
        <f t="shared" si="57"/>
        <v>0</v>
      </c>
      <c r="L33" s="322">
        <f t="shared" si="58"/>
        <v>0</v>
      </c>
      <c r="M33" s="322">
        <f t="shared" si="59"/>
        <v>0</v>
      </c>
      <c r="N33" s="322">
        <f t="shared" si="60"/>
        <v>0</v>
      </c>
      <c r="O33" s="322">
        <f t="shared" si="61"/>
        <v>0</v>
      </c>
      <c r="P33" s="322">
        <f t="shared" si="62"/>
        <v>0</v>
      </c>
      <c r="Q33" s="322">
        <f t="shared" si="63"/>
        <v>0</v>
      </c>
      <c r="R33" s="322">
        <f t="shared" si="64"/>
        <v>0</v>
      </c>
      <c r="S33" s="322">
        <f t="shared" si="65"/>
        <v>0</v>
      </c>
      <c r="T33" s="325">
        <f t="shared" si="66"/>
        <v>0</v>
      </c>
    </row>
    <row r="34" spans="1:20">
      <c r="A34" s="544" t="s">
        <v>254</v>
      </c>
      <c r="B34" s="544"/>
      <c r="C34" s="544"/>
      <c r="D34" s="545">
        <f t="shared" si="51"/>
        <v>0</v>
      </c>
      <c r="E34" s="546"/>
      <c r="F34" s="322">
        <f t="shared" si="52"/>
        <v>0</v>
      </c>
      <c r="G34" s="322">
        <f t="shared" si="53"/>
        <v>0</v>
      </c>
      <c r="H34" s="322">
        <f t="shared" si="54"/>
        <v>0</v>
      </c>
      <c r="I34" s="322">
        <f t="shared" si="55"/>
        <v>0</v>
      </c>
      <c r="J34" s="322">
        <f t="shared" si="56"/>
        <v>0</v>
      </c>
      <c r="K34" s="322">
        <f t="shared" si="57"/>
        <v>0</v>
      </c>
      <c r="L34" s="322">
        <f t="shared" si="58"/>
        <v>0</v>
      </c>
      <c r="M34" s="322">
        <f t="shared" si="59"/>
        <v>0</v>
      </c>
      <c r="N34" s="322">
        <f t="shared" si="60"/>
        <v>0</v>
      </c>
      <c r="O34" s="322">
        <f t="shared" si="61"/>
        <v>0</v>
      </c>
      <c r="P34" s="322">
        <f t="shared" si="62"/>
        <v>0</v>
      </c>
      <c r="Q34" s="322">
        <f t="shared" si="63"/>
        <v>0</v>
      </c>
      <c r="R34" s="322">
        <f t="shared" si="64"/>
        <v>0</v>
      </c>
      <c r="S34" s="322">
        <f t="shared" si="65"/>
        <v>0</v>
      </c>
      <c r="T34" s="325">
        <f t="shared" si="66"/>
        <v>0</v>
      </c>
    </row>
    <row r="35" spans="1:20">
      <c r="A35" s="544"/>
      <c r="B35" s="544"/>
      <c r="C35" s="544"/>
      <c r="D35" s="545">
        <f t="shared" si="51"/>
        <v>0</v>
      </c>
      <c r="E35" s="546"/>
      <c r="F35" s="322">
        <f t="shared" si="52"/>
        <v>0</v>
      </c>
      <c r="G35" s="322">
        <f t="shared" si="53"/>
        <v>0</v>
      </c>
      <c r="H35" s="322">
        <f t="shared" si="54"/>
        <v>0</v>
      </c>
      <c r="I35" s="322">
        <f t="shared" si="55"/>
        <v>0</v>
      </c>
      <c r="J35" s="322">
        <f t="shared" si="56"/>
        <v>0</v>
      </c>
      <c r="K35" s="322">
        <f t="shared" si="57"/>
        <v>0</v>
      </c>
      <c r="L35" s="322">
        <f t="shared" si="58"/>
        <v>0</v>
      </c>
      <c r="M35" s="322">
        <f t="shared" si="59"/>
        <v>0</v>
      </c>
      <c r="N35" s="322">
        <f t="shared" si="60"/>
        <v>0</v>
      </c>
      <c r="O35" s="322">
        <f t="shared" si="61"/>
        <v>0</v>
      </c>
      <c r="P35" s="322">
        <f t="shared" si="62"/>
        <v>0</v>
      </c>
      <c r="Q35" s="322">
        <f t="shared" si="63"/>
        <v>0</v>
      </c>
      <c r="R35" s="322">
        <f t="shared" si="64"/>
        <v>0</v>
      </c>
      <c r="S35" s="322">
        <f t="shared" si="65"/>
        <v>0</v>
      </c>
      <c r="T35" s="325">
        <f t="shared" si="66"/>
        <v>0</v>
      </c>
    </row>
    <row r="36" spans="1:20">
      <c r="D36" s="545">
        <f t="shared" si="51"/>
        <v>0</v>
      </c>
      <c r="E36" s="546"/>
      <c r="F36" s="322">
        <f t="shared" si="52"/>
        <v>0</v>
      </c>
      <c r="G36" s="322">
        <f t="shared" si="53"/>
        <v>0</v>
      </c>
      <c r="H36" s="322">
        <f t="shared" si="54"/>
        <v>0</v>
      </c>
      <c r="I36" s="322">
        <f t="shared" si="55"/>
        <v>0</v>
      </c>
      <c r="J36" s="322">
        <f t="shared" si="56"/>
        <v>0</v>
      </c>
      <c r="K36" s="322">
        <f t="shared" si="57"/>
        <v>0</v>
      </c>
      <c r="L36" s="322">
        <f t="shared" si="58"/>
        <v>0</v>
      </c>
      <c r="M36" s="322">
        <f t="shared" si="59"/>
        <v>0</v>
      </c>
      <c r="N36" s="322">
        <f t="shared" si="60"/>
        <v>0</v>
      </c>
      <c r="O36" s="322">
        <f t="shared" si="61"/>
        <v>0</v>
      </c>
      <c r="P36" s="322">
        <f t="shared" si="62"/>
        <v>0</v>
      </c>
      <c r="Q36" s="322">
        <f t="shared" si="63"/>
        <v>0</v>
      </c>
      <c r="R36" s="322">
        <f t="shared" si="64"/>
        <v>0</v>
      </c>
      <c r="S36" s="322">
        <f t="shared" si="65"/>
        <v>0</v>
      </c>
      <c r="T36" s="325">
        <f t="shared" si="66"/>
        <v>0</v>
      </c>
    </row>
    <row r="37" spans="1:20">
      <c r="D37" s="545">
        <f t="shared" si="51"/>
        <v>0</v>
      </c>
      <c r="E37" s="546"/>
      <c r="F37" s="322">
        <f t="shared" si="52"/>
        <v>0</v>
      </c>
      <c r="G37" s="322">
        <f t="shared" si="53"/>
        <v>0</v>
      </c>
      <c r="H37" s="322">
        <f t="shared" si="54"/>
        <v>0</v>
      </c>
      <c r="I37" s="322">
        <f t="shared" si="55"/>
        <v>0</v>
      </c>
      <c r="J37" s="322">
        <f t="shared" si="56"/>
        <v>0</v>
      </c>
      <c r="K37" s="322">
        <f t="shared" si="57"/>
        <v>0</v>
      </c>
      <c r="L37" s="322">
        <f t="shared" si="58"/>
        <v>0</v>
      </c>
      <c r="M37" s="322">
        <f t="shared" si="59"/>
        <v>0</v>
      </c>
      <c r="N37" s="322">
        <f t="shared" si="60"/>
        <v>0</v>
      </c>
      <c r="O37" s="322">
        <f t="shared" si="61"/>
        <v>0</v>
      </c>
      <c r="P37" s="322">
        <f t="shared" si="62"/>
        <v>0</v>
      </c>
      <c r="Q37" s="322">
        <f t="shared" si="63"/>
        <v>0</v>
      </c>
      <c r="R37" s="322">
        <f t="shared" si="64"/>
        <v>0</v>
      </c>
      <c r="S37" s="322">
        <f t="shared" si="65"/>
        <v>0</v>
      </c>
      <c r="T37" s="325">
        <f t="shared" si="66"/>
        <v>0</v>
      </c>
    </row>
    <row r="38" spans="1:20">
      <c r="D38" s="545">
        <f t="shared" si="51"/>
        <v>0</v>
      </c>
      <c r="E38" s="546"/>
      <c r="F38" s="322">
        <f t="shared" si="52"/>
        <v>0</v>
      </c>
      <c r="G38" s="322">
        <f t="shared" si="53"/>
        <v>0</v>
      </c>
      <c r="H38" s="322">
        <f t="shared" si="54"/>
        <v>0</v>
      </c>
      <c r="I38" s="322">
        <f t="shared" si="55"/>
        <v>0</v>
      </c>
      <c r="J38" s="322">
        <f t="shared" si="56"/>
        <v>0</v>
      </c>
      <c r="K38" s="322">
        <f t="shared" si="57"/>
        <v>0</v>
      </c>
      <c r="L38" s="322">
        <f t="shared" si="58"/>
        <v>0</v>
      </c>
      <c r="M38" s="322">
        <f t="shared" si="59"/>
        <v>0</v>
      </c>
      <c r="N38" s="322">
        <f t="shared" si="60"/>
        <v>0</v>
      </c>
      <c r="O38" s="322">
        <f t="shared" si="61"/>
        <v>0</v>
      </c>
      <c r="P38" s="322">
        <f t="shared" si="62"/>
        <v>0</v>
      </c>
      <c r="Q38" s="322">
        <f t="shared" si="63"/>
        <v>0</v>
      </c>
      <c r="R38" s="322">
        <f t="shared" si="64"/>
        <v>0</v>
      </c>
      <c r="S38" s="322">
        <f t="shared" si="65"/>
        <v>0</v>
      </c>
      <c r="T38" s="325">
        <f t="shared" si="66"/>
        <v>0</v>
      </c>
    </row>
    <row r="39" spans="1:20">
      <c r="D39" s="545">
        <f t="shared" si="51"/>
        <v>0</v>
      </c>
      <c r="E39" s="546"/>
      <c r="F39" s="322">
        <f t="shared" si="52"/>
        <v>0</v>
      </c>
      <c r="G39" s="322">
        <f t="shared" si="53"/>
        <v>0</v>
      </c>
      <c r="H39" s="322">
        <f t="shared" si="54"/>
        <v>0</v>
      </c>
      <c r="I39" s="322">
        <f t="shared" si="55"/>
        <v>0</v>
      </c>
      <c r="J39" s="322">
        <f t="shared" si="56"/>
        <v>0</v>
      </c>
      <c r="K39" s="322">
        <f t="shared" si="57"/>
        <v>0</v>
      </c>
      <c r="L39" s="322">
        <f t="shared" si="58"/>
        <v>0</v>
      </c>
      <c r="M39" s="322">
        <f t="shared" si="59"/>
        <v>0</v>
      </c>
      <c r="N39" s="322">
        <f t="shared" si="60"/>
        <v>0</v>
      </c>
      <c r="O39" s="322">
        <f t="shared" si="61"/>
        <v>0</v>
      </c>
      <c r="P39" s="322">
        <f t="shared" si="62"/>
        <v>0</v>
      </c>
      <c r="Q39" s="322">
        <f t="shared" si="63"/>
        <v>0</v>
      </c>
      <c r="R39" s="322">
        <f t="shared" si="64"/>
        <v>0</v>
      </c>
      <c r="S39" s="322">
        <f t="shared" si="65"/>
        <v>0</v>
      </c>
      <c r="T39" s="325">
        <f t="shared" si="66"/>
        <v>0</v>
      </c>
    </row>
    <row r="40" spans="1:20">
      <c r="D40" s="545">
        <f t="shared" si="51"/>
        <v>0</v>
      </c>
      <c r="E40" s="546"/>
      <c r="F40" s="322">
        <f t="shared" si="52"/>
        <v>0</v>
      </c>
      <c r="G40" s="322">
        <f t="shared" si="53"/>
        <v>0</v>
      </c>
      <c r="H40" s="322">
        <f t="shared" si="54"/>
        <v>0</v>
      </c>
      <c r="I40" s="322">
        <f t="shared" si="55"/>
        <v>0</v>
      </c>
      <c r="J40" s="322">
        <f t="shared" si="56"/>
        <v>0</v>
      </c>
      <c r="K40" s="322">
        <f t="shared" si="57"/>
        <v>0</v>
      </c>
      <c r="L40" s="322">
        <f t="shared" si="58"/>
        <v>0</v>
      </c>
      <c r="M40" s="322">
        <f t="shared" si="59"/>
        <v>0</v>
      </c>
      <c r="N40" s="322">
        <f t="shared" si="60"/>
        <v>0</v>
      </c>
      <c r="O40" s="322">
        <f t="shared" si="61"/>
        <v>0</v>
      </c>
      <c r="P40" s="322">
        <f t="shared" si="62"/>
        <v>0</v>
      </c>
      <c r="Q40" s="322">
        <f t="shared" si="63"/>
        <v>0</v>
      </c>
      <c r="R40" s="322">
        <f t="shared" si="64"/>
        <v>0</v>
      </c>
      <c r="S40" s="322">
        <f t="shared" si="65"/>
        <v>0</v>
      </c>
      <c r="T40" s="325">
        <f t="shared" si="66"/>
        <v>0</v>
      </c>
    </row>
    <row r="41" spans="1:20">
      <c r="D41" s="545">
        <f t="shared" si="51"/>
        <v>0</v>
      </c>
      <c r="E41" s="546"/>
      <c r="F41" s="322">
        <f t="shared" si="52"/>
        <v>0</v>
      </c>
      <c r="G41" s="322">
        <f t="shared" si="53"/>
        <v>0</v>
      </c>
      <c r="H41" s="322">
        <f t="shared" si="54"/>
        <v>0</v>
      </c>
      <c r="I41" s="322">
        <f t="shared" si="55"/>
        <v>0</v>
      </c>
      <c r="J41" s="322">
        <f t="shared" si="56"/>
        <v>0</v>
      </c>
      <c r="K41" s="322">
        <f t="shared" si="57"/>
        <v>0</v>
      </c>
      <c r="L41" s="322">
        <f t="shared" si="58"/>
        <v>0</v>
      </c>
      <c r="M41" s="322">
        <f t="shared" si="59"/>
        <v>0</v>
      </c>
      <c r="N41" s="322">
        <f t="shared" si="60"/>
        <v>0</v>
      </c>
      <c r="O41" s="322">
        <f t="shared" si="61"/>
        <v>0</v>
      </c>
      <c r="P41" s="322">
        <f t="shared" si="62"/>
        <v>0</v>
      </c>
      <c r="Q41" s="322">
        <f t="shared" si="63"/>
        <v>0</v>
      </c>
      <c r="R41" s="322">
        <f t="shared" si="64"/>
        <v>0</v>
      </c>
      <c r="S41" s="322">
        <f t="shared" si="65"/>
        <v>0</v>
      </c>
      <c r="T41" s="325">
        <f t="shared" si="66"/>
        <v>0</v>
      </c>
    </row>
    <row r="42" spans="1:20">
      <c r="D42" s="545">
        <f t="shared" si="51"/>
        <v>0</v>
      </c>
      <c r="E42" s="546"/>
      <c r="F42" s="322">
        <f t="shared" si="52"/>
        <v>0</v>
      </c>
      <c r="G42" s="322">
        <f t="shared" si="53"/>
        <v>0</v>
      </c>
      <c r="H42" s="322">
        <f t="shared" si="54"/>
        <v>0</v>
      </c>
      <c r="I42" s="322">
        <f t="shared" si="55"/>
        <v>0</v>
      </c>
      <c r="J42" s="322">
        <f t="shared" si="56"/>
        <v>0</v>
      </c>
      <c r="K42" s="322">
        <f t="shared" si="57"/>
        <v>0</v>
      </c>
      <c r="L42" s="322">
        <f t="shared" si="58"/>
        <v>0</v>
      </c>
      <c r="M42" s="322">
        <f t="shared" si="59"/>
        <v>0</v>
      </c>
      <c r="N42" s="322">
        <f t="shared" si="60"/>
        <v>0</v>
      </c>
      <c r="O42" s="322">
        <f t="shared" si="61"/>
        <v>0</v>
      </c>
      <c r="P42" s="322">
        <f t="shared" si="62"/>
        <v>0</v>
      </c>
      <c r="Q42" s="322">
        <f t="shared" si="63"/>
        <v>0</v>
      </c>
      <c r="R42" s="322">
        <f t="shared" si="64"/>
        <v>0</v>
      </c>
      <c r="S42" s="322">
        <f t="shared" si="65"/>
        <v>0</v>
      </c>
      <c r="T42" s="325">
        <f t="shared" si="66"/>
        <v>0</v>
      </c>
    </row>
    <row r="43" spans="1:20" ht="14.4" thickBot="1">
      <c r="D43" s="547">
        <f t="shared" si="51"/>
        <v>0</v>
      </c>
      <c r="E43" s="548"/>
      <c r="F43" s="326">
        <f t="shared" si="52"/>
        <v>0</v>
      </c>
      <c r="G43" s="326">
        <f t="shared" si="53"/>
        <v>0</v>
      </c>
      <c r="H43" s="326">
        <f t="shared" si="54"/>
        <v>0</v>
      </c>
      <c r="I43" s="326">
        <f t="shared" si="55"/>
        <v>0</v>
      </c>
      <c r="J43" s="326">
        <f t="shared" si="56"/>
        <v>0</v>
      </c>
      <c r="K43" s="326">
        <f t="shared" si="57"/>
        <v>0</v>
      </c>
      <c r="L43" s="326">
        <f t="shared" si="58"/>
        <v>0</v>
      </c>
      <c r="M43" s="326">
        <f t="shared" si="59"/>
        <v>0</v>
      </c>
      <c r="N43" s="326">
        <f t="shared" si="60"/>
        <v>0</v>
      </c>
      <c r="O43" s="326">
        <f t="shared" si="61"/>
        <v>0</v>
      </c>
      <c r="P43" s="326">
        <f t="shared" si="62"/>
        <v>0</v>
      </c>
      <c r="Q43" s="326">
        <f t="shared" si="63"/>
        <v>0</v>
      </c>
      <c r="R43" s="326">
        <f t="shared" si="64"/>
        <v>0</v>
      </c>
      <c r="S43" s="326">
        <f t="shared" si="65"/>
        <v>0</v>
      </c>
      <c r="T43" s="327">
        <f t="shared" si="66"/>
        <v>0</v>
      </c>
    </row>
    <row r="44" spans="1:20">
      <c r="G44" s="321"/>
      <c r="H44" s="321"/>
    </row>
  </sheetData>
  <mergeCells count="19">
    <mergeCell ref="D42:E42"/>
    <mergeCell ref="D43:E43"/>
    <mergeCell ref="D28:E28"/>
    <mergeCell ref="D34:E34"/>
    <mergeCell ref="D35:E35"/>
    <mergeCell ref="D36:E36"/>
    <mergeCell ref="D37:E37"/>
    <mergeCell ref="D38:E38"/>
    <mergeCell ref="D39:E39"/>
    <mergeCell ref="D29:E29"/>
    <mergeCell ref="D30:E30"/>
    <mergeCell ref="D31:E31"/>
    <mergeCell ref="D32:E32"/>
    <mergeCell ref="D33:E33"/>
    <mergeCell ref="A32:C33"/>
    <mergeCell ref="A28:C31"/>
    <mergeCell ref="A34:C35"/>
    <mergeCell ref="D40:E40"/>
    <mergeCell ref="D41:E41"/>
  </mergeCells>
  <phoneticPr fontId="25" type="noConversion"/>
  <dataValidations count="2">
    <dataValidation type="custom" allowBlank="1" showInputMessage="1" showErrorMessage="1" promptTitle="Formula Protection" prompt="Enter Direct and Indirect cost totals for each budget period in the columns to the right." sqref="B11:C25" xr:uid="{A7EAB95F-3AC9-9E47-95A7-E12B9F07CE35}">
      <formula1>"""StopsOverwritingOfFormulas"""</formula1>
    </dataValidation>
    <dataValidation type="custom" allowBlank="1" showInputMessage="1" showErrorMessage="1" promptTitle="Formula Protection" prompt="Enter Direct and Indirect cost totals for the budget period in the columns to the left." sqref="AD11:AD25 I11:I25 R11:R25 U11:U25 X11:X25 AA11:AA25 AV11:AV25 AG11:AG25 AJ11:AJ25 AM11:AM25 AP11:AP25 AS11:AS25 F11:F25 L11:L25 O11:O25" xr:uid="{3940935C-DF41-F141-A208-B898B66F4B19}">
      <formula1>"""StopsOverwritingOfFormulas"""</formula1>
    </dataValidation>
  </dataValidations>
  <pageMargins left="0.7" right="0.7" top="0.75" bottom="0.75" header="0.3" footer="0.3"/>
  <pageSetup scale="2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10904E-0E25-3641-AA80-DE54A2A69EE1}">
  <sheetPr>
    <tabColor rgb="FF92D050"/>
    <pageSetUpPr fitToPage="1"/>
  </sheetPr>
  <dimension ref="A1:V54"/>
  <sheetViews>
    <sheetView zoomScaleNormal="100" workbookViewId="0">
      <selection activeCell="A2" sqref="A2:G2"/>
    </sheetView>
  </sheetViews>
  <sheetFormatPr defaultColWidth="8.77734375" defaultRowHeight="14.4"/>
  <cols>
    <col min="1" max="1" width="7.77734375" style="340" customWidth="1"/>
    <col min="2" max="2" width="4.77734375" style="340" bestFit="1" customWidth="1"/>
    <col min="3" max="7" width="15.77734375" style="340" customWidth="1"/>
    <col min="8" max="17" width="15.77734375" style="340" hidden="1" customWidth="1"/>
    <col min="18" max="18" width="13.77734375" style="340" customWidth="1"/>
    <col min="19" max="16384" width="8.77734375" style="340"/>
  </cols>
  <sheetData>
    <row r="1" spans="1:22" ht="15" thickBot="1"/>
    <row r="2" spans="1:22" ht="15" thickBot="1">
      <c r="A2" s="509" t="s">
        <v>385</v>
      </c>
      <c r="B2" s="510"/>
      <c r="C2" s="510"/>
      <c r="D2" s="510"/>
      <c r="E2" s="510"/>
      <c r="F2" s="510"/>
      <c r="G2" s="511"/>
    </row>
    <row r="3" spans="1:22" ht="6.45" customHeight="1">
      <c r="A3" s="352"/>
    </row>
    <row r="4" spans="1:22">
      <c r="A4" s="507" t="s">
        <v>361</v>
      </c>
      <c r="B4" s="507"/>
      <c r="C4" s="507"/>
      <c r="D4" s="507"/>
      <c r="E4" s="507"/>
      <c r="F4" s="507"/>
      <c r="G4" s="507"/>
      <c r="H4" s="352"/>
      <c r="I4" s="352"/>
    </row>
    <row r="5" spans="1:22">
      <c r="A5" s="372" t="s">
        <v>187</v>
      </c>
      <c r="B5" s="508" t="s">
        <v>326</v>
      </c>
      <c r="C5" s="508"/>
      <c r="D5" s="508"/>
      <c r="E5" s="508"/>
      <c r="F5" s="508"/>
      <c r="G5" s="508"/>
      <c r="H5" s="352"/>
      <c r="I5" s="352"/>
      <c r="S5" s="519" t="s">
        <v>382</v>
      </c>
      <c r="T5" s="519"/>
      <c r="U5" s="519"/>
      <c r="V5" s="519"/>
    </row>
    <row r="6" spans="1:22">
      <c r="A6" s="353">
        <f>Rates!R9</f>
        <v>1</v>
      </c>
      <c r="B6" s="512" t="str">
        <f>Rates!S9</f>
        <v>Provost minimum</v>
      </c>
      <c r="C6" s="512"/>
      <c r="D6" s="512"/>
      <c r="E6" s="512"/>
      <c r="F6" s="512"/>
      <c r="G6" s="512"/>
      <c r="S6" s="519"/>
      <c r="T6" s="519"/>
      <c r="U6" s="519"/>
      <c r="V6" s="519"/>
    </row>
    <row r="7" spans="1:22">
      <c r="A7" s="353">
        <f>Rates!R10</f>
        <v>2</v>
      </c>
      <c r="B7" s="512" t="str">
        <f>Rates!S10</f>
        <v>STEM minimum</v>
      </c>
      <c r="C7" s="512"/>
      <c r="D7" s="512"/>
      <c r="E7" s="512"/>
      <c r="F7" s="512"/>
      <c r="G7" s="512"/>
      <c r="S7" s="519"/>
      <c r="T7" s="519"/>
      <c r="U7" s="519"/>
      <c r="V7" s="519"/>
    </row>
    <row r="8" spans="1:22">
      <c r="A8" s="353">
        <f>Rates!R11</f>
        <v>3</v>
      </c>
      <c r="B8" s="512" t="str">
        <f>Rates!S11</f>
        <v xml:space="preserve">DF CAS non-STEM master's </v>
      </c>
      <c r="C8" s="512"/>
      <c r="D8" s="512"/>
      <c r="E8" s="512"/>
      <c r="F8" s="512"/>
      <c r="G8" s="512"/>
    </row>
    <row r="9" spans="1:22">
      <c r="A9" s="353">
        <f>Rates!R12</f>
        <v>4</v>
      </c>
      <c r="B9" s="512" t="str">
        <f>Rates!S12</f>
        <v>DF CAS non-STEM doctoral</v>
      </c>
      <c r="C9" s="512"/>
      <c r="D9" s="512"/>
      <c r="E9" s="512"/>
      <c r="F9" s="512"/>
      <c r="G9" s="512"/>
    </row>
    <row r="10" spans="1:22">
      <c r="A10" s="353">
        <f>Rates!R13</f>
        <v>5</v>
      </c>
      <c r="B10" s="512" t="str">
        <f>Rates!S13</f>
        <v>DF CAS STEM (includes BIO SCI, PHYS &amp; ASTR, CHEM &amp; BIO CHEM, ECON, and MATH; does not include HES)</v>
      </c>
      <c r="C10" s="512"/>
      <c r="D10" s="512"/>
      <c r="E10" s="512"/>
      <c r="F10" s="512"/>
      <c r="G10" s="512"/>
    </row>
    <row r="11" spans="1:22">
      <c r="A11" s="353">
        <f>Rates!R17</f>
        <v>6</v>
      </c>
      <c r="B11" s="512" t="str">
        <f>Rates!S17</f>
        <v xml:space="preserve">SBME </v>
      </c>
      <c r="C11" s="512"/>
      <c r="D11" s="512"/>
      <c r="E11" s="512"/>
      <c r="F11" s="512"/>
      <c r="G11" s="512"/>
    </row>
    <row r="12" spans="1:22">
      <c r="A12" s="353">
        <f>Rates!R18</f>
        <v>7</v>
      </c>
      <c r="B12" s="512" t="str">
        <f>Rates!S18</f>
        <v>SCBME</v>
      </c>
      <c r="C12" s="512"/>
      <c r="D12" s="512"/>
      <c r="E12" s="512"/>
      <c r="F12" s="512"/>
      <c r="G12" s="512"/>
    </row>
    <row r="13" spans="1:22">
      <c r="A13" s="353">
        <f>Rates!R19</f>
        <v>8</v>
      </c>
      <c r="B13" s="512" t="str">
        <f>Rates!S19</f>
        <v>DGES proposed master's</v>
      </c>
      <c r="C13" s="512"/>
      <c r="D13" s="512"/>
      <c r="E13" s="512"/>
      <c r="F13" s="512"/>
      <c r="G13" s="512"/>
    </row>
    <row r="14" spans="1:22">
      <c r="A14" s="353">
        <f>Rates!R20</f>
        <v>9</v>
      </c>
      <c r="B14" s="512" t="str">
        <f>Rates!S20</f>
        <v>DGES proposed doctoral</v>
      </c>
      <c r="C14" s="512"/>
      <c r="D14" s="512"/>
      <c r="E14" s="512"/>
      <c r="F14" s="512"/>
      <c r="G14" s="512"/>
    </row>
    <row r="15" spans="1:22" ht="15" customHeight="1">
      <c r="A15" s="353">
        <f>Rates!R21</f>
        <v>10</v>
      </c>
      <c r="B15" s="512" t="str">
        <f>Rates!S21</f>
        <v>METE and ARRC ECE Tier 1 
(entry into MS or PhD)</v>
      </c>
      <c r="C15" s="512"/>
      <c r="D15" s="512"/>
      <c r="E15" s="512"/>
      <c r="F15" s="512"/>
      <c r="G15" s="512"/>
    </row>
    <row r="16" spans="1:22" ht="15" customHeight="1">
      <c r="A16" s="353">
        <f>Rates!R23</f>
        <v>11</v>
      </c>
      <c r="B16" s="512" t="str">
        <f>Rates!S23</f>
        <v>METE and ARRC ECE Tier 2 
(completed MS or 30 CH)</v>
      </c>
      <c r="C16" s="512"/>
      <c r="D16" s="512"/>
      <c r="E16" s="512"/>
      <c r="F16" s="512"/>
      <c r="G16" s="512"/>
    </row>
    <row r="17" spans="1:18" ht="15" customHeight="1">
      <c r="A17" s="353">
        <f>Rates!R25</f>
        <v>12</v>
      </c>
      <c r="B17" s="512" t="str">
        <f>Rates!S25</f>
        <v>METE and ARRC ECE Tier 3 
(completed PhD coursework)</v>
      </c>
      <c r="C17" s="512"/>
      <c r="D17" s="512"/>
      <c r="E17" s="512"/>
      <c r="F17" s="512"/>
      <c r="G17" s="512"/>
    </row>
    <row r="18" spans="1:18" ht="15" customHeight="1">
      <c r="A18" s="353">
        <f>Rates!R27</f>
        <v>13</v>
      </c>
      <c r="B18" s="512" t="str">
        <f>Rates!S27</f>
        <v>METE and ARRC ECE Tier 4 
(passed general exam)</v>
      </c>
      <c r="C18" s="512"/>
      <c r="D18" s="512"/>
      <c r="E18" s="512"/>
      <c r="F18" s="512"/>
      <c r="G18" s="512"/>
    </row>
    <row r="19" spans="1:18" ht="15" customHeight="1" thickBot="1">
      <c r="A19" s="365"/>
      <c r="B19" s="366"/>
      <c r="C19" s="366"/>
      <c r="D19" s="366"/>
      <c r="E19" s="366"/>
      <c r="F19" s="366"/>
      <c r="G19" s="366"/>
    </row>
    <row r="20" spans="1:18" ht="14.55" customHeight="1">
      <c r="A20" s="523" t="s">
        <v>386</v>
      </c>
      <c r="B20" s="524"/>
      <c r="C20" s="524"/>
      <c r="D20" s="524"/>
      <c r="E20" s="524"/>
      <c r="F20" s="524"/>
      <c r="G20" s="525"/>
      <c r="H20" s="352"/>
      <c r="I20" s="352"/>
      <c r="J20" s="352"/>
      <c r="K20" s="352"/>
    </row>
    <row r="21" spans="1:18">
      <c r="A21" s="526"/>
      <c r="B21" s="527"/>
      <c r="C21" s="527"/>
      <c r="D21" s="527"/>
      <c r="E21" s="527"/>
      <c r="F21" s="527"/>
      <c r="G21" s="528"/>
      <c r="H21" s="369"/>
      <c r="I21" s="369"/>
      <c r="J21" s="369"/>
      <c r="K21" s="369"/>
    </row>
    <row r="22" spans="1:18" ht="15" thickBot="1">
      <c r="A22" s="529"/>
      <c r="B22" s="530"/>
      <c r="C22" s="530"/>
      <c r="D22" s="530"/>
      <c r="E22" s="530"/>
      <c r="F22" s="530"/>
      <c r="G22" s="531"/>
    </row>
    <row r="23" spans="1:18" ht="7.2" customHeight="1">
      <c r="A23" s="385"/>
      <c r="B23" s="385"/>
      <c r="C23" s="385"/>
      <c r="D23" s="385"/>
      <c r="E23" s="385"/>
      <c r="F23" s="385"/>
      <c r="G23" s="385"/>
    </row>
    <row r="24" spans="1:18">
      <c r="A24" s="520" t="s">
        <v>380</v>
      </c>
      <c r="B24" s="521"/>
      <c r="C24" s="521"/>
      <c r="D24" s="521"/>
      <c r="E24" s="521"/>
      <c r="F24" s="521"/>
      <c r="G24" s="521"/>
      <c r="H24" s="521"/>
      <c r="I24" s="521"/>
      <c r="J24" s="521"/>
      <c r="K24" s="521"/>
      <c r="L24" s="521"/>
      <c r="M24" s="521"/>
      <c r="N24" s="521"/>
      <c r="O24" s="521"/>
      <c r="P24" s="521"/>
      <c r="Q24" s="522"/>
    </row>
    <row r="25" spans="1:18">
      <c r="A25" s="362" t="s">
        <v>360</v>
      </c>
      <c r="B25" s="363" t="s">
        <v>187</v>
      </c>
      <c r="C25" s="364" t="s">
        <v>105</v>
      </c>
      <c r="D25" s="364" t="s">
        <v>106</v>
      </c>
      <c r="E25" s="364" t="s">
        <v>107</v>
      </c>
      <c r="F25" s="364" t="s">
        <v>108</v>
      </c>
      <c r="G25" s="364" t="s">
        <v>109</v>
      </c>
      <c r="H25" s="364" t="s">
        <v>203</v>
      </c>
      <c r="I25" s="364" t="s">
        <v>204</v>
      </c>
      <c r="J25" s="364" t="s">
        <v>205</v>
      </c>
      <c r="K25" s="364" t="s">
        <v>206</v>
      </c>
      <c r="L25" s="364" t="s">
        <v>207</v>
      </c>
      <c r="M25" s="364" t="s">
        <v>231</v>
      </c>
      <c r="N25" s="364" t="s">
        <v>232</v>
      </c>
      <c r="O25" s="364" t="s">
        <v>233</v>
      </c>
      <c r="P25" s="364" t="s">
        <v>234</v>
      </c>
      <c r="Q25" s="364" t="s">
        <v>235</v>
      </c>
      <c r="R25" s="354"/>
    </row>
    <row r="26" spans="1:18">
      <c r="A26" s="355" t="s">
        <v>358</v>
      </c>
      <c r="B26" s="356"/>
      <c r="C26" s="357"/>
      <c r="D26" s="357"/>
      <c r="E26" s="357"/>
      <c r="F26" s="357"/>
      <c r="G26" s="357"/>
      <c r="H26" s="357"/>
      <c r="I26" s="357"/>
      <c r="J26" s="357"/>
      <c r="K26" s="357"/>
      <c r="L26" s="357"/>
      <c r="M26" s="357"/>
      <c r="N26" s="357"/>
      <c r="O26" s="357"/>
      <c r="P26" s="357"/>
      <c r="Q26" s="357"/>
      <c r="R26" s="354"/>
    </row>
    <row r="27" spans="1:18">
      <c r="A27" s="355" t="s">
        <v>349</v>
      </c>
      <c r="B27" s="356"/>
      <c r="C27" s="357"/>
      <c r="D27" s="357"/>
      <c r="E27" s="357"/>
      <c r="F27" s="357"/>
      <c r="G27" s="357"/>
      <c r="H27" s="357"/>
      <c r="I27" s="357"/>
      <c r="J27" s="357"/>
      <c r="K27" s="357"/>
      <c r="L27" s="357"/>
      <c r="M27" s="357"/>
      <c r="N27" s="357"/>
      <c r="O27" s="357"/>
      <c r="P27" s="357"/>
      <c r="Q27" s="357"/>
      <c r="R27" s="354"/>
    </row>
    <row r="28" spans="1:18">
      <c r="A28" s="355" t="s">
        <v>350</v>
      </c>
      <c r="B28" s="356"/>
      <c r="C28" s="357"/>
      <c r="D28" s="357"/>
      <c r="E28" s="357"/>
      <c r="F28" s="357"/>
      <c r="G28" s="357"/>
      <c r="H28" s="357"/>
      <c r="I28" s="357"/>
      <c r="J28" s="357"/>
      <c r="K28" s="357"/>
      <c r="L28" s="357"/>
      <c r="M28" s="357"/>
      <c r="N28" s="357"/>
      <c r="O28" s="357"/>
      <c r="P28" s="357"/>
      <c r="Q28" s="357"/>
      <c r="R28" s="354"/>
    </row>
    <row r="29" spans="1:18">
      <c r="A29" s="355" t="s">
        <v>351</v>
      </c>
      <c r="B29" s="356"/>
      <c r="C29" s="357"/>
      <c r="D29" s="357"/>
      <c r="E29" s="357"/>
      <c r="F29" s="357"/>
      <c r="G29" s="357"/>
      <c r="H29" s="357"/>
      <c r="I29" s="357"/>
      <c r="J29" s="357"/>
      <c r="K29" s="357"/>
      <c r="L29" s="357"/>
      <c r="M29" s="357"/>
      <c r="N29" s="357"/>
      <c r="O29" s="357"/>
      <c r="P29" s="357"/>
      <c r="Q29" s="357"/>
      <c r="R29" s="354"/>
    </row>
    <row r="30" spans="1:18">
      <c r="A30" s="355" t="s">
        <v>352</v>
      </c>
      <c r="B30" s="356"/>
      <c r="C30" s="357"/>
      <c r="D30" s="357"/>
      <c r="E30" s="357"/>
      <c r="F30" s="357"/>
      <c r="G30" s="357"/>
      <c r="H30" s="357"/>
      <c r="I30" s="357"/>
      <c r="J30" s="357"/>
      <c r="K30" s="357"/>
      <c r="L30" s="357"/>
      <c r="M30" s="357"/>
      <c r="N30" s="357"/>
      <c r="O30" s="357"/>
      <c r="P30" s="357"/>
      <c r="Q30" s="357"/>
      <c r="R30" s="354"/>
    </row>
    <row r="31" spans="1:18">
      <c r="A31" s="355" t="s">
        <v>353</v>
      </c>
      <c r="B31" s="356"/>
      <c r="C31" s="357"/>
      <c r="D31" s="357"/>
      <c r="E31" s="357"/>
      <c r="F31" s="357"/>
      <c r="G31" s="357"/>
      <c r="H31" s="357"/>
      <c r="I31" s="357"/>
      <c r="J31" s="357"/>
      <c r="K31" s="357"/>
      <c r="L31" s="357"/>
      <c r="M31" s="357"/>
      <c r="N31" s="357"/>
      <c r="O31" s="357"/>
      <c r="P31" s="357"/>
      <c r="Q31" s="357"/>
      <c r="R31" s="354"/>
    </row>
    <row r="32" spans="1:18">
      <c r="A32" s="355" t="s">
        <v>354</v>
      </c>
      <c r="B32" s="356"/>
      <c r="C32" s="357"/>
      <c r="D32" s="357"/>
      <c r="E32" s="357"/>
      <c r="F32" s="357"/>
      <c r="G32" s="357"/>
      <c r="H32" s="357"/>
      <c r="I32" s="357"/>
      <c r="J32" s="357"/>
      <c r="K32" s="357"/>
      <c r="L32" s="357"/>
      <c r="M32" s="357"/>
      <c r="N32" s="357"/>
      <c r="O32" s="357"/>
      <c r="P32" s="357"/>
      <c r="Q32" s="357"/>
      <c r="R32" s="354"/>
    </row>
    <row r="33" spans="1:18">
      <c r="A33" s="355" t="s">
        <v>355</v>
      </c>
      <c r="B33" s="356"/>
      <c r="C33" s="357"/>
      <c r="D33" s="357"/>
      <c r="E33" s="357"/>
      <c r="F33" s="357"/>
      <c r="G33" s="357"/>
      <c r="H33" s="357"/>
      <c r="I33" s="357"/>
      <c r="J33" s="357"/>
      <c r="K33" s="357"/>
      <c r="L33" s="357"/>
      <c r="M33" s="357"/>
      <c r="N33" s="357"/>
      <c r="O33" s="357"/>
      <c r="P33" s="357"/>
      <c r="Q33" s="357"/>
      <c r="R33" s="354"/>
    </row>
    <row r="34" spans="1:18">
      <c r="A34" s="355" t="s">
        <v>356</v>
      </c>
      <c r="B34" s="356"/>
      <c r="C34" s="357"/>
      <c r="D34" s="357"/>
      <c r="E34" s="357"/>
      <c r="F34" s="357"/>
      <c r="G34" s="357"/>
      <c r="H34" s="357"/>
      <c r="I34" s="357"/>
      <c r="J34" s="357"/>
      <c r="K34" s="357"/>
      <c r="L34" s="357"/>
      <c r="M34" s="357"/>
      <c r="N34" s="357"/>
      <c r="O34" s="357"/>
      <c r="P34" s="357"/>
      <c r="Q34" s="357"/>
      <c r="R34" s="354"/>
    </row>
    <row r="35" spans="1:18">
      <c r="A35" s="355" t="s">
        <v>357</v>
      </c>
      <c r="B35" s="356"/>
      <c r="C35" s="357"/>
      <c r="D35" s="357"/>
      <c r="E35" s="357"/>
      <c r="F35" s="357"/>
      <c r="G35" s="357"/>
      <c r="H35" s="357"/>
      <c r="I35" s="357"/>
      <c r="J35" s="357"/>
      <c r="K35" s="357"/>
      <c r="L35" s="357"/>
      <c r="M35" s="357"/>
      <c r="N35" s="357"/>
      <c r="O35" s="357"/>
      <c r="P35" s="357"/>
      <c r="Q35" s="357"/>
      <c r="R35" s="354"/>
    </row>
    <row r="36" spans="1:18" ht="9.4499999999999993" customHeight="1" thickBot="1">
      <c r="A36" s="354"/>
      <c r="B36" s="367"/>
      <c r="C36" s="368"/>
      <c r="D36" s="368"/>
      <c r="E36" s="368"/>
      <c r="F36" s="368"/>
      <c r="G36" s="368"/>
      <c r="H36" s="368"/>
      <c r="I36" s="368"/>
      <c r="J36" s="368"/>
      <c r="K36" s="368"/>
      <c r="L36" s="368"/>
      <c r="M36" s="368"/>
      <c r="N36" s="368"/>
      <c r="O36" s="368"/>
      <c r="P36" s="368"/>
      <c r="Q36" s="368"/>
      <c r="R36" s="354"/>
    </row>
    <row r="37" spans="1:18" ht="19.5" customHeight="1">
      <c r="A37" s="513" t="s">
        <v>391</v>
      </c>
      <c r="B37" s="514"/>
      <c r="C37" s="514"/>
      <c r="D37" s="514"/>
      <c r="E37" s="514"/>
      <c r="F37" s="514"/>
      <c r="G37" s="515"/>
      <c r="H37" s="370"/>
      <c r="I37" s="370"/>
      <c r="J37" s="370"/>
      <c r="K37" s="370"/>
      <c r="L37" s="370"/>
      <c r="M37" s="368"/>
      <c r="N37" s="368"/>
      <c r="O37" s="368"/>
      <c r="P37" s="368"/>
      <c r="Q37" s="368"/>
      <c r="R37" s="354"/>
    </row>
    <row r="38" spans="1:18" ht="37.799999999999997" customHeight="1" thickBot="1">
      <c r="A38" s="516"/>
      <c r="B38" s="517"/>
      <c r="C38" s="517"/>
      <c r="D38" s="517"/>
      <c r="E38" s="517"/>
      <c r="F38" s="517"/>
      <c r="G38" s="518"/>
      <c r="H38" s="371"/>
      <c r="I38" s="371"/>
      <c r="J38" s="371"/>
      <c r="K38" s="371"/>
      <c r="L38" s="371"/>
      <c r="M38" s="368"/>
      <c r="N38" s="368"/>
      <c r="O38" s="368"/>
      <c r="P38" s="368"/>
      <c r="Q38" s="368"/>
      <c r="R38" s="354"/>
    </row>
    <row r="39" spans="1:18" ht="6.45" customHeight="1">
      <c r="A39" s="354"/>
      <c r="B39" s="354"/>
      <c r="C39" s="354"/>
      <c r="D39" s="354"/>
      <c r="E39" s="354"/>
      <c r="F39" s="354"/>
      <c r="G39" s="354"/>
      <c r="H39" s="354"/>
      <c r="I39" s="354"/>
      <c r="J39" s="354"/>
      <c r="K39" s="354"/>
      <c r="L39" s="354"/>
      <c r="M39" s="354"/>
      <c r="N39" s="354"/>
      <c r="O39" s="354"/>
      <c r="P39" s="354"/>
      <c r="Q39" s="354"/>
      <c r="R39" s="354"/>
    </row>
    <row r="40" spans="1:18">
      <c r="A40" s="532" t="s">
        <v>359</v>
      </c>
      <c r="B40" s="533"/>
      <c r="C40" s="533"/>
      <c r="D40" s="533"/>
      <c r="E40" s="533"/>
      <c r="F40" s="533"/>
      <c r="G40" s="533"/>
      <c r="H40" s="533"/>
      <c r="I40" s="533"/>
      <c r="J40" s="533"/>
      <c r="K40" s="533"/>
      <c r="L40" s="533"/>
      <c r="M40" s="533"/>
      <c r="N40" s="533"/>
      <c r="O40" s="533"/>
      <c r="P40" s="533"/>
      <c r="Q40" s="533"/>
      <c r="R40" s="534"/>
    </row>
    <row r="41" spans="1:18">
      <c r="A41" s="535" t="s">
        <v>360</v>
      </c>
      <c r="B41" s="536"/>
      <c r="C41" s="358" t="s">
        <v>105</v>
      </c>
      <c r="D41" s="358" t="s">
        <v>106</v>
      </c>
      <c r="E41" s="358" t="s">
        <v>107</v>
      </c>
      <c r="F41" s="358" t="s">
        <v>108</v>
      </c>
      <c r="G41" s="358" t="s">
        <v>109</v>
      </c>
      <c r="H41" s="358" t="s">
        <v>203</v>
      </c>
      <c r="I41" s="358" t="s">
        <v>204</v>
      </c>
      <c r="J41" s="358" t="s">
        <v>205</v>
      </c>
      <c r="K41" s="358" t="s">
        <v>206</v>
      </c>
      <c r="L41" s="358" t="s">
        <v>207</v>
      </c>
      <c r="M41" s="358" t="s">
        <v>231</v>
      </c>
      <c r="N41" s="358" t="s">
        <v>232</v>
      </c>
      <c r="O41" s="358" t="s">
        <v>233</v>
      </c>
      <c r="P41" s="358" t="s">
        <v>234</v>
      </c>
      <c r="Q41" s="358" t="s">
        <v>235</v>
      </c>
      <c r="R41" s="358" t="s">
        <v>83</v>
      </c>
    </row>
    <row r="42" spans="1:18">
      <c r="A42" s="503" t="s">
        <v>358</v>
      </c>
      <c r="B42" s="504"/>
      <c r="C42" s="359">
        <f>ROUND(_xlfn.XLOOKUP(C26,Rates!$A$86:$A$102,Rates!$B$86:$B$102)*_xlfn.XLOOKUP($B26,Rates!$R$9:$R$28,Rates!$U$9:$U$28),0)</f>
        <v>0</v>
      </c>
      <c r="D42" s="359">
        <f>ROUND(_xlfn.XLOOKUP(D26,Rates!$A$86:$A$102,Rates!$B$86:$B$102)*_xlfn.XLOOKUP($B26,Rates!$R$9:$R$28,Rates!$U$9:$U$28)*(1+CoL_P2),0)</f>
        <v>0</v>
      </c>
      <c r="E42" s="359">
        <f>ROUND(_xlfn.XLOOKUP(E26,Rates!$A$86:$A$102,Rates!$B$86:$B$102)*_xlfn.XLOOKUP($B26,Rates!$R$9:$R$28,Rates!$U$9:$U$28)*(1+CoL_P2)*(1+CoL_P3),0)</f>
        <v>0</v>
      </c>
      <c r="F42" s="359">
        <f>ROUND(_xlfn.XLOOKUP(F26,Rates!$A$86:$A$102,Rates!$B$86:$B$102)*_xlfn.XLOOKUP($B26,Rates!$R$9:$R$28,Rates!$U$9:$U$28)*(1+CoL_P2)*(1+CoL_P3)*(1+CoL_P4),0)</f>
        <v>0</v>
      </c>
      <c r="G42" s="359">
        <f>ROUND(_xlfn.XLOOKUP(G26,Rates!$A$86:$A$102,Rates!$B$86:$B$102)*_xlfn.XLOOKUP($B26,Rates!$R$9:$R$28,Rates!$U$9:$U$28)*(1+CoL_P2)*(1+CoL_P3)*(1+CoL_P4)*(1+CoL_P5),0)</f>
        <v>0</v>
      </c>
      <c r="H42" s="359">
        <f>ROUND(_xlfn.XLOOKUP(H26,Rates!$A$86:$A$102,Rates!$B$86:$B$102)*_xlfn.XLOOKUP($B26,Rates!$R$9:$R$28,Rates!$U$9:$U$28)*(1+CoL_P2)*(1+CoL_P3)*(1+CoL_P4)*(1+CoL_P5)*(1+CoL_P6),0)</f>
        <v>0</v>
      </c>
      <c r="I42" s="359">
        <f>ROUND(_xlfn.XLOOKUP(I26,Rates!$A$86:$A$102,Rates!$B$86:$B$102)*_xlfn.XLOOKUP($B26,Rates!$R$9:$R$28,Rates!$U$9:$U$28)*(1+CoL_P2)*(1+CoL_P3)*(1+CoL_P4)*(1+CoL_P5)*(1+CoL_P6)*(1+CoL_P7),0)</f>
        <v>0</v>
      </c>
      <c r="J42" s="359">
        <f>ROUND(_xlfn.XLOOKUP(J26,Rates!$A$86:$A$102,Rates!$B$86:$B$102)*_xlfn.XLOOKUP($B26,Rates!$R$9:$R$28,Rates!$U$9:$U$28)*(1+CoL_P2)*(1+CoL_P3)*(1+CoL_P4)*(1+CoL_P5)*(1+CoL_P6)*(1+CoL_P7)*(1+CoL_P8),0)</f>
        <v>0</v>
      </c>
      <c r="K42" s="359">
        <f>ROUND(_xlfn.XLOOKUP(K26,Rates!$A$86:$A$102,Rates!$B$86:$B$102)*_xlfn.XLOOKUP($B26,Rates!$R$9:$R$28,Rates!$U$9:$U$28)*(1+CoL_P2)*(1+CoL_P3)*(1+CoL_P4)*(1+CoL_P5)*(1+CoL_P6)*(1+CoL_P7)*(1+CoL_P8)*(1+CoL_P9),0)</f>
        <v>0</v>
      </c>
      <c r="L42" s="359">
        <f>ROUND(_xlfn.XLOOKUP(I26,Rates!$A$86:$A$102,Rates!$B$86:$B$102)*_xlfn.XLOOKUP($B26,Rates!$R$9:$R$28,Rates!$U$9:$U$28)*(1+CoL_P3)*(1+CoL_P4)*(1+CoL_P5)*(1+CoL_P6)*(1+CoL_P7)*(1+CoL_P8)*(1+CoL_P9)*(1+CoL_P10),0)</f>
        <v>0</v>
      </c>
      <c r="M42" s="359">
        <f>ROUND(_xlfn.XLOOKUP(M26,Rates!$A$86:$A$102,Rates!$B$86:$B$102)*_xlfn.XLOOKUP($B26,Rates!$R$9:$R$28,Rates!$U$9:$U$28)*(1+CoL_P2)*(1+CoL_P3)*(1+CoL_P4)*(1+CoL_P5)*(1+CoL_P6)*(1+CoL_P7)*(1+CoL_P8)*(1+CoL_P9)*(1+CoL_P10)*(1+CoL_P11),0)</f>
        <v>0</v>
      </c>
      <c r="N42" s="359">
        <f>ROUND(_xlfn.XLOOKUP(N26,Rates!$A$86:$A$102,Rates!$B$86:$B$102)*_xlfn.XLOOKUP($B26,Rates!$R$9:$R$28,Rates!$U$9:$U$28)*(1+CoL_P2)*(1+CoL_P3)*(1+CoL_P4)*(1+CoL_P5)*(1+CoL_P6)*(1+CoL_P7)*(1+CoL_P8)*(1+CoL_P9)*(1+CoL_P10)*(1+CoL_P11)*(1+CoL_P12),0)</f>
        <v>0</v>
      </c>
      <c r="O42" s="359">
        <f>ROUND(_xlfn.XLOOKUP(O26,Rates!$A$86:$A$102,Rates!$B$86:$B$102)*_xlfn.XLOOKUP($B26,Rates!$R$9:$R$28,Rates!$U$9:$U$28)*(1+CoL_P2)*(1+CoL_P3)*(1+CoL_P4)*(1+CoL_P5)*(1+CoL_P6)*(1+CoL_P7)*(1+CoL_P8)*(1+CoL_P9)*(1+CoL_P10)*(1+CoL_P11)*(1+CoL_P12)*(1+CoL_P13),0)</f>
        <v>0</v>
      </c>
      <c r="P42" s="359">
        <f>ROUND(_xlfn.XLOOKUP(P26,Rates!$A$86:$A$102,Rates!$B$86:$B$102)*_xlfn.XLOOKUP($B26,Rates!$R$9:$R$28,Rates!$U$9:$U$28)*(1+CoL_P2)*(1+CoL_P3)*(1+CoL_P4)*(1+CoL_P5)*(1+CoL_P6)*(1+CoL_P7)*(1+CoL_P8)*(1+CoL_P9)*(1+CoL_P10)*(1+CoL_P11)*(1+CoL_P12)*(1+CoL_P13)*(1+CoL_P14),0)</f>
        <v>0</v>
      </c>
      <c r="Q42" s="359">
        <f>ROUND(_xlfn.XLOOKUP(Q26,Rates!$A$86:$A$102,Rates!$B$86:$B$102)*_xlfn.XLOOKUP($B26,Rates!$R$9:$R$28,Rates!$U$9:$U$28)*(1+CoL_P2)*(1+CoL_P3)*(1+CoL_P4)*(1+CoL_P5)*(1+CoL_P6)*(1+CoL_P7)*(1+CoL_P8)*(1+CoL_P9)*(1+CoL_P10)*(1+CoL_P11)*(1+CoL_P12)*(1+CoL_P13)*(1+CoL_P14)*(1+CoL_P15),0)</f>
        <v>0</v>
      </c>
      <c r="R42" s="360">
        <f>SUM(C42:Q42)</f>
        <v>0</v>
      </c>
    </row>
    <row r="43" spans="1:18">
      <c r="A43" s="503" t="s">
        <v>349</v>
      </c>
      <c r="B43" s="504"/>
      <c r="C43" s="359">
        <f>ROUND(_xlfn.XLOOKUP(C27,Rates!$A$86:$A$102,Rates!$B$86:$B$102)*_xlfn.XLOOKUP($B27,Rates!$R$9:$R$28,Rates!$U$9:$U$28),0)</f>
        <v>0</v>
      </c>
      <c r="D43" s="359">
        <f>ROUND(_xlfn.XLOOKUP(D27,Rates!$A$86:$A$102,Rates!$B$86:$B$102)*_xlfn.XLOOKUP($B27,Rates!$R$9:$R$28,Rates!$U$9:$U$28)*(1+CoL_P2),0)</f>
        <v>0</v>
      </c>
      <c r="E43" s="359">
        <f>ROUND(_xlfn.XLOOKUP(E27,Rates!$A$86:$A$102,Rates!$B$86:$B$102)*_xlfn.XLOOKUP($B27,Rates!$R$9:$R$28,Rates!$U$9:$U$28)*(1+CoL_P2)*(1+CoL_P3),0)</f>
        <v>0</v>
      </c>
      <c r="F43" s="359">
        <f>ROUND(_xlfn.XLOOKUP(F27,Rates!$A$86:$A$102,Rates!$B$86:$B$102)*_xlfn.XLOOKUP($B27,Rates!$R$9:$R$28,Rates!$U$9:$U$28)*(1+CoL_P2)*(1+CoL_P3)*(1+CoL_P4),0)</f>
        <v>0</v>
      </c>
      <c r="G43" s="359">
        <f>ROUND(_xlfn.XLOOKUP(G27,Rates!$A$86:$A$102,Rates!$B$86:$B$102)*_xlfn.XLOOKUP($B27,Rates!$R$9:$R$28,Rates!$U$9:$U$28)*(1+CoL_P2)*(1+CoL_P3)*(1+CoL_P4)*(1+CoL_P5),0)</f>
        <v>0</v>
      </c>
      <c r="H43" s="359">
        <f>ROUND(_xlfn.XLOOKUP(H27,Rates!$A$86:$A$102,Rates!$B$86:$B$102)*_xlfn.XLOOKUP($B27,Rates!$R$9:$R$28,Rates!$U$9:$U$28)*(1+CoL_P2)*(1+CoL_P3)*(1+CoL_P4)*(1+CoL_P5)*(1+CoL_P6),0)</f>
        <v>0</v>
      </c>
      <c r="I43" s="359">
        <f>ROUND(_xlfn.XLOOKUP(I27,Rates!$A$86:$A$102,Rates!$B$86:$B$102)*_xlfn.XLOOKUP($B27,Rates!$R$9:$R$28,Rates!$U$9:$U$28)*(1+CoL_P2)*(1+CoL_P3)*(1+CoL_P4)*(1+CoL_P5)*(1+CoL_P6)*(1+CoL_P7),0)</f>
        <v>0</v>
      </c>
      <c r="J43" s="359">
        <f>ROUND(_xlfn.XLOOKUP(J27,Rates!$A$86:$A$102,Rates!$B$86:$B$102)*_xlfn.XLOOKUP($B27,Rates!$R$9:$R$28,Rates!$U$9:$U$28)*(1+CoL_P2)*(1+CoL_P3)*(1+CoL_P4)*(1+CoL_P5)*(1+CoL_P6)*(1+CoL_P7)*(1+CoL_P8),0)</f>
        <v>0</v>
      </c>
      <c r="K43" s="359">
        <f>ROUND(_xlfn.XLOOKUP(K27,Rates!$A$86:$A$102,Rates!$B$86:$B$102)*_xlfn.XLOOKUP($B27,Rates!$R$9:$R$28,Rates!$U$9:$U$28)*(1+CoL_P2)*(1+CoL_P3)*(1+CoL_P4)*(1+CoL_P5)*(1+CoL_P6)*(1+CoL_P7)*(1+CoL_P8)*(1+CoL_P9),0)</f>
        <v>0</v>
      </c>
      <c r="L43" s="359">
        <f>ROUND(_xlfn.XLOOKUP(I27,Rates!$A$86:$A$102,Rates!$B$86:$B$102)*_xlfn.XLOOKUP($B27,Rates!$R$9:$R$28,Rates!$U$9:$U$28)*(1+CoL_P3)*(1+CoL_P4)*(1+CoL_P5)*(1+CoL_P6)*(1+CoL_P7)*(1+CoL_P8)*(1+CoL_P9)*(1+CoL_P10),0)</f>
        <v>0</v>
      </c>
      <c r="M43" s="359">
        <f>ROUND(_xlfn.XLOOKUP(M27,Rates!$A$86:$A$102,Rates!$B$86:$B$102)*_xlfn.XLOOKUP($B27,Rates!$R$9:$R$28,Rates!$U$9:$U$28)*(1+CoL_P2)*(1+CoL_P3)*(1+CoL_P4)*(1+CoL_P5)*(1+CoL_P6)*(1+CoL_P7)*(1+CoL_P8)*(1+CoL_P9)*(1+CoL_P10)*(1+CoL_P11),0)</f>
        <v>0</v>
      </c>
      <c r="N43" s="359">
        <f>ROUND(_xlfn.XLOOKUP(N27,Rates!$A$86:$A$102,Rates!$B$86:$B$102)*_xlfn.XLOOKUP($B27,Rates!$R$9:$R$28,Rates!$U$9:$U$28)*(1+CoL_P2)*(1+CoL_P3)*(1+CoL_P4)*(1+CoL_P5)*(1+CoL_P6)*(1+CoL_P7)*(1+CoL_P8)*(1+CoL_P9)*(1+CoL_P10)*(1+CoL_P11)*(1+CoL_P12),0)</f>
        <v>0</v>
      </c>
      <c r="O43" s="359">
        <f>ROUND(_xlfn.XLOOKUP(O27,Rates!$A$86:$A$102,Rates!$B$86:$B$102)*_xlfn.XLOOKUP($B27,Rates!$R$9:$R$28,Rates!$U$9:$U$28)*(1+CoL_P2)*(1+CoL_P3)*(1+CoL_P4)*(1+CoL_P5)*(1+CoL_P6)*(1+CoL_P7)*(1+CoL_P8)*(1+CoL_P9)*(1+CoL_P10)*(1+CoL_P11)*(1+CoL_P12)*(1+CoL_P13),0)</f>
        <v>0</v>
      </c>
      <c r="P43" s="359">
        <f>ROUND(_xlfn.XLOOKUP(P27,Rates!$A$86:$A$102,Rates!$B$86:$B$102)*_xlfn.XLOOKUP($B27,Rates!$R$9:$R$28,Rates!$U$9:$U$28)*(1+CoL_P2)*(1+CoL_P3)*(1+CoL_P4)*(1+CoL_P5)*(1+CoL_P6)*(1+CoL_P7)*(1+CoL_P8)*(1+CoL_P9)*(1+CoL_P10)*(1+CoL_P11)*(1+CoL_P12)*(1+CoL_P13)*(1+CoL_P14),0)</f>
        <v>0</v>
      </c>
      <c r="Q43" s="359">
        <f>ROUND(_xlfn.XLOOKUP(Q27,Rates!$A$86:$A$102,Rates!$B$86:$B$102)*_xlfn.XLOOKUP($B27,Rates!$R$9:$R$28,Rates!$U$9:$U$28)*(1+CoL_P2)*(1+CoL_P3)*(1+CoL_P4)*(1+CoL_P5)*(1+CoL_P6)*(1+CoL_P7)*(1+CoL_P8)*(1+CoL_P9)*(1+CoL_P10)*(1+CoL_P11)*(1+CoL_P12)*(1+CoL_P13)*(1+CoL_P14)*(1+CoL_P15),0)</f>
        <v>0</v>
      </c>
      <c r="R43" s="360">
        <f t="shared" ref="R43:R51" si="0">SUM(C43:Q43)</f>
        <v>0</v>
      </c>
    </row>
    <row r="44" spans="1:18">
      <c r="A44" s="503" t="s">
        <v>350</v>
      </c>
      <c r="B44" s="504"/>
      <c r="C44" s="359">
        <f>ROUND(_xlfn.XLOOKUP(C28,Rates!$A$86:$A$102,Rates!$B$86:$B$102)*_xlfn.XLOOKUP($B28,Rates!$R$9:$R$28,Rates!$U$9:$U$28),0)</f>
        <v>0</v>
      </c>
      <c r="D44" s="359">
        <f>ROUND(_xlfn.XLOOKUP(D28,Rates!$A$86:$A$102,Rates!$B$86:$B$102)*_xlfn.XLOOKUP($B28,Rates!$R$9:$R$28,Rates!$U$9:$U$28)*(1+CoL_P2),0)</f>
        <v>0</v>
      </c>
      <c r="E44" s="359">
        <f>ROUND(_xlfn.XLOOKUP(E28,Rates!$A$86:$A$102,Rates!$B$86:$B$102)*_xlfn.XLOOKUP($B28,Rates!$R$9:$R$28,Rates!$U$9:$U$28)*(1+CoL_P2)*(1+CoL_P3),0)</f>
        <v>0</v>
      </c>
      <c r="F44" s="359">
        <f>ROUND(_xlfn.XLOOKUP(F28,Rates!$A$86:$A$102,Rates!$B$86:$B$102)*_xlfn.XLOOKUP($B28,Rates!$R$9:$R$28,Rates!$U$9:$U$28)*(1+CoL_P2)*(1+CoL_P3)*(1+CoL_P4),0)</f>
        <v>0</v>
      </c>
      <c r="G44" s="359">
        <f>ROUND(_xlfn.XLOOKUP(G28,Rates!$A$86:$A$102,Rates!$B$86:$B$102)*_xlfn.XLOOKUP($B28,Rates!$R$9:$R$28,Rates!$U$9:$U$28)*(1+CoL_P2)*(1+CoL_P3)*(1+CoL_P4)*(1+CoL_P5),0)</f>
        <v>0</v>
      </c>
      <c r="H44" s="359">
        <f>ROUND(_xlfn.XLOOKUP(H28,Rates!$A$86:$A$102,Rates!$B$86:$B$102)*_xlfn.XLOOKUP($B28,Rates!$R$9:$R$28,Rates!$U$9:$U$28)*(1+CoL_P2)*(1+CoL_P3)*(1+CoL_P4)*(1+CoL_P5)*(1+CoL_P6),0)</f>
        <v>0</v>
      </c>
      <c r="I44" s="359">
        <f>ROUND(_xlfn.XLOOKUP(I28,Rates!$A$86:$A$102,Rates!$B$86:$B$102)*_xlfn.XLOOKUP($B28,Rates!$R$9:$R$28,Rates!$U$9:$U$28)*(1+CoL_P2)*(1+CoL_P3)*(1+CoL_P4)*(1+CoL_P5)*(1+CoL_P6)*(1+CoL_P7),0)</f>
        <v>0</v>
      </c>
      <c r="J44" s="359">
        <f>ROUND(_xlfn.XLOOKUP(J28,Rates!$A$86:$A$102,Rates!$B$86:$B$102)*_xlfn.XLOOKUP($B28,Rates!$R$9:$R$28,Rates!$U$9:$U$28)*(1+CoL_P2)*(1+CoL_P3)*(1+CoL_P4)*(1+CoL_P5)*(1+CoL_P6)*(1+CoL_P7)*(1+CoL_P8),0)</f>
        <v>0</v>
      </c>
      <c r="K44" s="359">
        <f>ROUND(_xlfn.XLOOKUP(K28,Rates!$A$86:$A$102,Rates!$B$86:$B$102)*_xlfn.XLOOKUP($B28,Rates!$R$9:$R$28,Rates!$U$9:$U$28)*(1+CoL_P2)*(1+CoL_P3)*(1+CoL_P4)*(1+CoL_P5)*(1+CoL_P6)*(1+CoL_P7)*(1+CoL_P8)*(1+CoL_P9),0)</f>
        <v>0</v>
      </c>
      <c r="L44" s="359">
        <f>ROUND(_xlfn.XLOOKUP(I28,Rates!$A$86:$A$102,Rates!$B$86:$B$102)*_xlfn.XLOOKUP($B28,Rates!$R$9:$R$28,Rates!$U$9:$U$28)*(1+CoL_P3)*(1+CoL_P4)*(1+CoL_P5)*(1+CoL_P6)*(1+CoL_P7)*(1+CoL_P8)*(1+CoL_P9)*(1+CoL_P10),0)</f>
        <v>0</v>
      </c>
      <c r="M44" s="359">
        <f>ROUND(_xlfn.XLOOKUP(M28,Rates!$A$86:$A$102,Rates!$B$86:$B$102)*_xlfn.XLOOKUP($B28,Rates!$R$9:$R$28,Rates!$U$9:$U$28)*(1+CoL_P2)*(1+CoL_P3)*(1+CoL_P4)*(1+CoL_P5)*(1+CoL_P6)*(1+CoL_P7)*(1+CoL_P8)*(1+CoL_P9)*(1+CoL_P10)*(1+CoL_P11),0)</f>
        <v>0</v>
      </c>
      <c r="N44" s="359">
        <f>ROUND(_xlfn.XLOOKUP(N28,Rates!$A$86:$A$102,Rates!$B$86:$B$102)*_xlfn.XLOOKUP($B28,Rates!$R$9:$R$28,Rates!$U$9:$U$28)*(1+CoL_P2)*(1+CoL_P3)*(1+CoL_P4)*(1+CoL_P5)*(1+CoL_P6)*(1+CoL_P7)*(1+CoL_P8)*(1+CoL_P9)*(1+CoL_P10)*(1+CoL_P11)*(1+CoL_P12),0)</f>
        <v>0</v>
      </c>
      <c r="O44" s="359">
        <f>ROUND(_xlfn.XLOOKUP(O28,Rates!$A$86:$A$102,Rates!$B$86:$B$102)*_xlfn.XLOOKUP($B28,Rates!$R$9:$R$28,Rates!$U$9:$U$28)*(1+CoL_P2)*(1+CoL_P3)*(1+CoL_P4)*(1+CoL_P5)*(1+CoL_P6)*(1+CoL_P7)*(1+CoL_P8)*(1+CoL_P9)*(1+CoL_P10)*(1+CoL_P11)*(1+CoL_P12)*(1+CoL_P13),0)</f>
        <v>0</v>
      </c>
      <c r="P44" s="359">
        <f>ROUND(_xlfn.XLOOKUP(P28,Rates!$A$86:$A$102,Rates!$B$86:$B$102)*_xlfn.XLOOKUP($B28,Rates!$R$9:$R$28,Rates!$U$9:$U$28)*(1+CoL_P2)*(1+CoL_P3)*(1+CoL_P4)*(1+CoL_P5)*(1+CoL_P6)*(1+CoL_P7)*(1+CoL_P8)*(1+CoL_P9)*(1+CoL_P10)*(1+CoL_P11)*(1+CoL_P12)*(1+CoL_P13)*(1+CoL_P14),0)</f>
        <v>0</v>
      </c>
      <c r="Q44" s="359">
        <f>ROUND(_xlfn.XLOOKUP(Q28,Rates!$A$86:$A$102,Rates!$B$86:$B$102)*_xlfn.XLOOKUP($B28,Rates!$R$9:$R$28,Rates!$U$9:$U$28)*(1+CoL_P2)*(1+CoL_P3)*(1+CoL_P4)*(1+CoL_P5)*(1+CoL_P6)*(1+CoL_P7)*(1+CoL_P8)*(1+CoL_P9)*(1+CoL_P10)*(1+CoL_P11)*(1+CoL_P12)*(1+CoL_P13)*(1+CoL_P14)*(1+CoL_P15),0)</f>
        <v>0</v>
      </c>
      <c r="R44" s="360">
        <f t="shared" si="0"/>
        <v>0</v>
      </c>
    </row>
    <row r="45" spans="1:18">
      <c r="A45" s="503" t="s">
        <v>351</v>
      </c>
      <c r="B45" s="504"/>
      <c r="C45" s="359">
        <f>ROUND(_xlfn.XLOOKUP(C29,Rates!$A$86:$A$102,Rates!$B$86:$B$102)*_xlfn.XLOOKUP($B29,Rates!$R$9:$R$28,Rates!$U$9:$U$28),0)</f>
        <v>0</v>
      </c>
      <c r="D45" s="359">
        <f>ROUND(_xlfn.XLOOKUP(D29,Rates!$A$86:$A$102,Rates!$B$86:$B$102)*_xlfn.XLOOKUP($B29,Rates!$R$9:$R$28,Rates!$U$9:$U$28)*(1+CoL_P2),0)</f>
        <v>0</v>
      </c>
      <c r="E45" s="359">
        <f>ROUND(_xlfn.XLOOKUP(E29,Rates!$A$86:$A$102,Rates!$B$86:$B$102)*_xlfn.XLOOKUP($B29,Rates!$R$9:$R$28,Rates!$U$9:$U$28)*(1+CoL_P2)*(1+CoL_P3),0)</f>
        <v>0</v>
      </c>
      <c r="F45" s="359">
        <f>ROUND(_xlfn.XLOOKUP(F29,Rates!$A$86:$A$102,Rates!$B$86:$B$102)*_xlfn.XLOOKUP($B29,Rates!$R$9:$R$28,Rates!$U$9:$U$28)*(1+CoL_P2)*(1+CoL_P3)*(1+CoL_P4),0)</f>
        <v>0</v>
      </c>
      <c r="G45" s="359">
        <f>ROUND(_xlfn.XLOOKUP(G29,Rates!$A$86:$A$102,Rates!$B$86:$B$102)*_xlfn.XLOOKUP($B29,Rates!$R$9:$R$28,Rates!$U$9:$U$28)*(1+CoL_P2)*(1+CoL_P3)*(1+CoL_P4)*(1+CoL_P5),0)</f>
        <v>0</v>
      </c>
      <c r="H45" s="359">
        <f>ROUND(_xlfn.XLOOKUP(H29,Rates!$A$86:$A$102,Rates!$B$86:$B$102)*_xlfn.XLOOKUP($B29,Rates!$R$9:$R$28,Rates!$U$9:$U$28)*(1+CoL_P2)*(1+CoL_P3)*(1+CoL_P4)*(1+CoL_P5)*(1+CoL_P6),0)</f>
        <v>0</v>
      </c>
      <c r="I45" s="359">
        <f>ROUND(_xlfn.XLOOKUP(I29,Rates!$A$86:$A$102,Rates!$B$86:$B$102)*_xlfn.XLOOKUP($B29,Rates!$R$9:$R$28,Rates!$U$9:$U$28)*(1+CoL_P2)*(1+CoL_P3)*(1+CoL_P4)*(1+CoL_P5)*(1+CoL_P6)*(1+CoL_P7),0)</f>
        <v>0</v>
      </c>
      <c r="J45" s="359">
        <f>ROUND(_xlfn.XLOOKUP(J29,Rates!$A$86:$A$102,Rates!$B$86:$B$102)*_xlfn.XLOOKUP($B29,Rates!$R$9:$R$28,Rates!$U$9:$U$28)*(1+CoL_P2)*(1+CoL_P3)*(1+CoL_P4)*(1+CoL_P5)*(1+CoL_P6)*(1+CoL_P7)*(1+CoL_P8),0)</f>
        <v>0</v>
      </c>
      <c r="K45" s="359">
        <f>ROUND(_xlfn.XLOOKUP(K29,Rates!$A$86:$A$102,Rates!$B$86:$B$102)*_xlfn.XLOOKUP($B29,Rates!$R$9:$R$28,Rates!$U$9:$U$28)*(1+CoL_P2)*(1+CoL_P3)*(1+CoL_P4)*(1+CoL_P5)*(1+CoL_P6)*(1+CoL_P7)*(1+CoL_P8)*(1+CoL_P9),0)</f>
        <v>0</v>
      </c>
      <c r="L45" s="359">
        <f>ROUND(_xlfn.XLOOKUP(I29,Rates!$A$86:$A$102,Rates!$B$86:$B$102)*_xlfn.XLOOKUP($B29,Rates!$R$9:$R$28,Rates!$U$9:$U$28)*(1+CoL_P3)*(1+CoL_P4)*(1+CoL_P5)*(1+CoL_P6)*(1+CoL_P7)*(1+CoL_P8)*(1+CoL_P9)*(1+CoL_P10),0)</f>
        <v>0</v>
      </c>
      <c r="M45" s="359">
        <f>ROUND(_xlfn.XLOOKUP(M29,Rates!$A$86:$A$102,Rates!$B$86:$B$102)*_xlfn.XLOOKUP($B29,Rates!$R$9:$R$28,Rates!$U$9:$U$28)*(1+CoL_P2)*(1+CoL_P3)*(1+CoL_P4)*(1+CoL_P5)*(1+CoL_P6)*(1+CoL_P7)*(1+CoL_P8)*(1+CoL_P9)*(1+CoL_P10)*(1+CoL_P11),0)</f>
        <v>0</v>
      </c>
      <c r="N45" s="359">
        <f>ROUND(_xlfn.XLOOKUP(N29,Rates!$A$86:$A$102,Rates!$B$86:$B$102)*_xlfn.XLOOKUP($B29,Rates!$R$9:$R$28,Rates!$U$9:$U$28)*(1+CoL_P2)*(1+CoL_P3)*(1+CoL_P4)*(1+CoL_P5)*(1+CoL_P6)*(1+CoL_P7)*(1+CoL_P8)*(1+CoL_P9)*(1+CoL_P10)*(1+CoL_P11)*(1+CoL_P12),0)</f>
        <v>0</v>
      </c>
      <c r="O45" s="359">
        <f>ROUND(_xlfn.XLOOKUP(O29,Rates!$A$86:$A$102,Rates!$B$86:$B$102)*_xlfn.XLOOKUP($B29,Rates!$R$9:$R$28,Rates!$U$9:$U$28)*(1+CoL_P2)*(1+CoL_P3)*(1+CoL_P4)*(1+CoL_P5)*(1+CoL_P6)*(1+CoL_P7)*(1+CoL_P8)*(1+CoL_P9)*(1+CoL_P10)*(1+CoL_P11)*(1+CoL_P12)*(1+CoL_P13),0)</f>
        <v>0</v>
      </c>
      <c r="P45" s="359">
        <f>ROUND(_xlfn.XLOOKUP(P29,Rates!$A$86:$A$102,Rates!$B$86:$B$102)*_xlfn.XLOOKUP($B29,Rates!$R$9:$R$28,Rates!$U$9:$U$28)*(1+CoL_P2)*(1+CoL_P3)*(1+CoL_P4)*(1+CoL_P5)*(1+CoL_P6)*(1+CoL_P7)*(1+CoL_P8)*(1+CoL_P9)*(1+CoL_P10)*(1+CoL_P11)*(1+CoL_P12)*(1+CoL_P13)*(1+CoL_P14),0)</f>
        <v>0</v>
      </c>
      <c r="Q45" s="359">
        <f>ROUND(_xlfn.XLOOKUP(Q29,Rates!$A$86:$A$102,Rates!$B$86:$B$102)*_xlfn.XLOOKUP($B29,Rates!$R$9:$R$28,Rates!$U$9:$U$28)*(1+CoL_P2)*(1+CoL_P3)*(1+CoL_P4)*(1+CoL_P5)*(1+CoL_P6)*(1+CoL_P7)*(1+CoL_P8)*(1+CoL_P9)*(1+CoL_P10)*(1+CoL_P11)*(1+CoL_P12)*(1+CoL_P13)*(1+CoL_P14)*(1+CoL_P15),0)</f>
        <v>0</v>
      </c>
      <c r="R45" s="360">
        <f t="shared" si="0"/>
        <v>0</v>
      </c>
    </row>
    <row r="46" spans="1:18">
      <c r="A46" s="503" t="s">
        <v>352</v>
      </c>
      <c r="B46" s="504"/>
      <c r="C46" s="359">
        <f>ROUND(_xlfn.XLOOKUP(C30,Rates!$A$86:$A$102,Rates!$B$86:$B$102)*_xlfn.XLOOKUP($B30,Rates!$R$9:$R$28,Rates!$U$9:$U$28),0)</f>
        <v>0</v>
      </c>
      <c r="D46" s="359">
        <f>ROUND(_xlfn.XLOOKUP(D30,Rates!$A$86:$A$102,Rates!$B$86:$B$102)*_xlfn.XLOOKUP($B30,Rates!$R$9:$R$28,Rates!$U$9:$U$28)*(1+CoL_P2),0)</f>
        <v>0</v>
      </c>
      <c r="E46" s="359">
        <f>ROUND(_xlfn.XLOOKUP(E30,Rates!$A$86:$A$102,Rates!$B$86:$B$102)*_xlfn.XLOOKUP($B30,Rates!$R$9:$R$28,Rates!$U$9:$U$28)*(1+CoL_P2)*(1+CoL_P3),0)</f>
        <v>0</v>
      </c>
      <c r="F46" s="359">
        <f>ROUND(_xlfn.XLOOKUP(F30,Rates!$A$86:$A$102,Rates!$B$86:$B$102)*_xlfn.XLOOKUP($B30,Rates!$R$9:$R$28,Rates!$U$9:$U$28)*(1+CoL_P2)*(1+CoL_P3)*(1+CoL_P4),0)</f>
        <v>0</v>
      </c>
      <c r="G46" s="359">
        <f>ROUND(_xlfn.XLOOKUP(G30,Rates!$A$86:$A$102,Rates!$B$86:$B$102)*_xlfn.XLOOKUP($B30,Rates!$R$9:$R$28,Rates!$U$9:$U$28)*(1+CoL_P2)*(1+CoL_P3)*(1+CoL_P4)*(1+CoL_P5),0)</f>
        <v>0</v>
      </c>
      <c r="H46" s="359">
        <f>ROUND(_xlfn.XLOOKUP(H30,Rates!$A$86:$A$102,Rates!$B$86:$B$102)*_xlfn.XLOOKUP($B30,Rates!$R$9:$R$28,Rates!$U$9:$U$28)*(1+CoL_P2)*(1+CoL_P3)*(1+CoL_P4)*(1+CoL_P5)*(1+CoL_P6),0)</f>
        <v>0</v>
      </c>
      <c r="I46" s="359">
        <f>ROUND(_xlfn.XLOOKUP(I30,Rates!$A$86:$A$102,Rates!$B$86:$B$102)*_xlfn.XLOOKUP($B30,Rates!$R$9:$R$28,Rates!$U$9:$U$28)*(1+CoL_P2)*(1+CoL_P3)*(1+CoL_P4)*(1+CoL_P5)*(1+CoL_P6)*(1+CoL_P7),0)</f>
        <v>0</v>
      </c>
      <c r="J46" s="359">
        <f>ROUND(_xlfn.XLOOKUP(J30,Rates!$A$86:$A$102,Rates!$B$86:$B$102)*_xlfn.XLOOKUP($B30,Rates!$R$9:$R$28,Rates!$U$9:$U$28)*(1+CoL_P2)*(1+CoL_P3)*(1+CoL_P4)*(1+CoL_P5)*(1+CoL_P6)*(1+CoL_P7)*(1+CoL_P8),0)</f>
        <v>0</v>
      </c>
      <c r="K46" s="359">
        <f>ROUND(_xlfn.XLOOKUP(K30,Rates!$A$86:$A$102,Rates!$B$86:$B$102)*_xlfn.XLOOKUP($B30,Rates!$R$9:$R$28,Rates!$U$9:$U$28)*(1+CoL_P2)*(1+CoL_P3)*(1+CoL_P4)*(1+CoL_P5)*(1+CoL_P6)*(1+CoL_P7)*(1+CoL_P8)*(1+CoL_P9),0)</f>
        <v>0</v>
      </c>
      <c r="L46" s="359">
        <f>ROUND(_xlfn.XLOOKUP(I30,Rates!$A$86:$A$102,Rates!$B$86:$B$102)*_xlfn.XLOOKUP($B30,Rates!$R$9:$R$28,Rates!$U$9:$U$28)*(1+CoL_P3)*(1+CoL_P4)*(1+CoL_P5)*(1+CoL_P6)*(1+CoL_P7)*(1+CoL_P8)*(1+CoL_P9)*(1+CoL_P10),0)</f>
        <v>0</v>
      </c>
      <c r="M46" s="359">
        <f>ROUND(_xlfn.XLOOKUP(M30,Rates!$A$86:$A$102,Rates!$B$86:$B$102)*_xlfn.XLOOKUP($B30,Rates!$R$9:$R$28,Rates!$U$9:$U$28)*(1+CoL_P2)*(1+CoL_P3)*(1+CoL_P4)*(1+CoL_P5)*(1+CoL_P6)*(1+CoL_P7)*(1+CoL_P8)*(1+CoL_P9)*(1+CoL_P10)*(1+CoL_P11),0)</f>
        <v>0</v>
      </c>
      <c r="N46" s="359">
        <f>ROUND(_xlfn.XLOOKUP(N30,Rates!$A$86:$A$102,Rates!$B$86:$B$102)*_xlfn.XLOOKUP($B30,Rates!$R$9:$R$28,Rates!$U$9:$U$28)*(1+CoL_P2)*(1+CoL_P3)*(1+CoL_P4)*(1+CoL_P5)*(1+CoL_P6)*(1+CoL_P7)*(1+CoL_P8)*(1+CoL_P9)*(1+CoL_P10)*(1+CoL_P11)*(1+CoL_P12),0)</f>
        <v>0</v>
      </c>
      <c r="O46" s="359">
        <f>ROUND(_xlfn.XLOOKUP(O30,Rates!$A$86:$A$102,Rates!$B$86:$B$102)*_xlfn.XLOOKUP($B30,Rates!$R$9:$R$28,Rates!$U$9:$U$28)*(1+CoL_P2)*(1+CoL_P3)*(1+CoL_P4)*(1+CoL_P5)*(1+CoL_P6)*(1+CoL_P7)*(1+CoL_P8)*(1+CoL_P9)*(1+CoL_P10)*(1+CoL_P11)*(1+CoL_P12)*(1+CoL_P13),0)</f>
        <v>0</v>
      </c>
      <c r="P46" s="359">
        <f>ROUND(_xlfn.XLOOKUP(P30,Rates!$A$86:$A$102,Rates!$B$86:$B$102)*_xlfn.XLOOKUP($B30,Rates!$R$9:$R$28,Rates!$U$9:$U$28)*(1+CoL_P2)*(1+CoL_P3)*(1+CoL_P4)*(1+CoL_P5)*(1+CoL_P6)*(1+CoL_P7)*(1+CoL_P8)*(1+CoL_P9)*(1+CoL_P10)*(1+CoL_P11)*(1+CoL_P12)*(1+CoL_P13)*(1+CoL_P14),0)</f>
        <v>0</v>
      </c>
      <c r="Q46" s="359">
        <f>ROUND(_xlfn.XLOOKUP(Q30,Rates!$A$86:$A$102,Rates!$B$86:$B$102)*_xlfn.XLOOKUP($B30,Rates!$R$9:$R$28,Rates!$U$9:$U$28)*(1+CoL_P2)*(1+CoL_P3)*(1+CoL_P4)*(1+CoL_P5)*(1+CoL_P6)*(1+CoL_P7)*(1+CoL_P8)*(1+CoL_P9)*(1+CoL_P10)*(1+CoL_P11)*(1+CoL_P12)*(1+CoL_P13)*(1+CoL_P14)*(1+CoL_P15),0)</f>
        <v>0</v>
      </c>
      <c r="R46" s="360">
        <f t="shared" si="0"/>
        <v>0</v>
      </c>
    </row>
    <row r="47" spans="1:18">
      <c r="A47" s="503" t="s">
        <v>353</v>
      </c>
      <c r="B47" s="504"/>
      <c r="C47" s="359">
        <f>ROUND(_xlfn.XLOOKUP(C31,Rates!$A$86:$A$102,Rates!$B$86:$B$102)*_xlfn.XLOOKUP($B31,Rates!$R$9:$R$28,Rates!$U$9:$U$28),0)</f>
        <v>0</v>
      </c>
      <c r="D47" s="359">
        <f>ROUND(_xlfn.XLOOKUP(D31,Rates!$A$86:$A$102,Rates!$B$86:$B$102)*_xlfn.XLOOKUP($B31,Rates!$R$9:$R$28,Rates!$U$9:$U$28)*(1+CoL_P2),0)</f>
        <v>0</v>
      </c>
      <c r="E47" s="359">
        <f>ROUND(_xlfn.XLOOKUP(E31,Rates!$A$86:$A$102,Rates!$B$86:$B$102)*_xlfn.XLOOKUP($B31,Rates!$R$9:$R$28,Rates!$U$9:$U$28)*(1+CoL_P2)*(1+CoL_P3),0)</f>
        <v>0</v>
      </c>
      <c r="F47" s="359">
        <f>ROUND(_xlfn.XLOOKUP(F31,Rates!$A$86:$A$102,Rates!$B$86:$B$102)*_xlfn.XLOOKUP($B31,Rates!$R$9:$R$28,Rates!$U$9:$U$28)*(1+CoL_P2)*(1+CoL_P3)*(1+CoL_P4),0)</f>
        <v>0</v>
      </c>
      <c r="G47" s="359">
        <f>ROUND(_xlfn.XLOOKUP(G31,Rates!$A$86:$A$102,Rates!$B$86:$B$102)*_xlfn.XLOOKUP($B31,Rates!$R$9:$R$28,Rates!$U$9:$U$28)*(1+CoL_P2)*(1+CoL_P3)*(1+CoL_P4)*(1+CoL_P5),0)</f>
        <v>0</v>
      </c>
      <c r="H47" s="359">
        <f>ROUND(_xlfn.XLOOKUP(H31,Rates!$A$86:$A$102,Rates!$B$86:$B$102)*_xlfn.XLOOKUP($B31,Rates!$R$9:$R$28,Rates!$U$9:$U$28)*(1+CoL_P2)*(1+CoL_P3)*(1+CoL_P4)*(1+CoL_P5)*(1+CoL_P6),0)</f>
        <v>0</v>
      </c>
      <c r="I47" s="359">
        <f>ROUND(_xlfn.XLOOKUP(I31,Rates!$A$86:$A$102,Rates!$B$86:$B$102)*_xlfn.XLOOKUP($B31,Rates!$R$9:$R$28,Rates!$U$9:$U$28)*(1+CoL_P2)*(1+CoL_P3)*(1+CoL_P4)*(1+CoL_P5)*(1+CoL_P6)*(1+CoL_P7),0)</f>
        <v>0</v>
      </c>
      <c r="J47" s="359">
        <f>ROUND(_xlfn.XLOOKUP(J31,Rates!$A$86:$A$102,Rates!$B$86:$B$102)*_xlfn.XLOOKUP($B31,Rates!$R$9:$R$28,Rates!$U$9:$U$28)*(1+CoL_P2)*(1+CoL_P3)*(1+CoL_P4)*(1+CoL_P5)*(1+CoL_P6)*(1+CoL_P7)*(1+CoL_P8),0)</f>
        <v>0</v>
      </c>
      <c r="K47" s="359">
        <f>ROUND(_xlfn.XLOOKUP(K31,Rates!$A$86:$A$102,Rates!$B$86:$B$102)*_xlfn.XLOOKUP($B31,Rates!$R$9:$R$28,Rates!$U$9:$U$28)*(1+CoL_P2)*(1+CoL_P3)*(1+CoL_P4)*(1+CoL_P5)*(1+CoL_P6)*(1+CoL_P7)*(1+CoL_P8)*(1+CoL_P9),0)</f>
        <v>0</v>
      </c>
      <c r="L47" s="359">
        <f>ROUND(_xlfn.XLOOKUP(I31,Rates!$A$86:$A$102,Rates!$B$86:$B$102)*_xlfn.XLOOKUP($B31,Rates!$R$9:$R$28,Rates!$U$9:$U$28)*(1+CoL_P3)*(1+CoL_P4)*(1+CoL_P5)*(1+CoL_P6)*(1+CoL_P7)*(1+CoL_P8)*(1+CoL_P9)*(1+CoL_P10),0)</f>
        <v>0</v>
      </c>
      <c r="M47" s="359">
        <f>ROUND(_xlfn.XLOOKUP(M31,Rates!$A$86:$A$102,Rates!$B$86:$B$102)*_xlfn.XLOOKUP($B31,Rates!$R$9:$R$28,Rates!$U$9:$U$28)*(1+CoL_P2)*(1+CoL_P3)*(1+CoL_P4)*(1+CoL_P5)*(1+CoL_P6)*(1+CoL_P7)*(1+CoL_P8)*(1+CoL_P9)*(1+CoL_P10)*(1+CoL_P11),0)</f>
        <v>0</v>
      </c>
      <c r="N47" s="359">
        <f>ROUND(_xlfn.XLOOKUP(N31,Rates!$A$86:$A$102,Rates!$B$86:$B$102)*_xlfn.XLOOKUP($B31,Rates!$R$9:$R$28,Rates!$U$9:$U$28)*(1+CoL_P2)*(1+CoL_P3)*(1+CoL_P4)*(1+CoL_P5)*(1+CoL_P6)*(1+CoL_P7)*(1+CoL_P8)*(1+CoL_P9)*(1+CoL_P10)*(1+CoL_P11)*(1+CoL_P12),0)</f>
        <v>0</v>
      </c>
      <c r="O47" s="359">
        <f>ROUND(_xlfn.XLOOKUP(O31,Rates!$A$86:$A$102,Rates!$B$86:$B$102)*_xlfn.XLOOKUP($B31,Rates!$R$9:$R$28,Rates!$U$9:$U$28)*(1+CoL_P2)*(1+CoL_P3)*(1+CoL_P4)*(1+CoL_P5)*(1+CoL_P6)*(1+CoL_P7)*(1+CoL_P8)*(1+CoL_P9)*(1+CoL_P10)*(1+CoL_P11)*(1+CoL_P12)*(1+CoL_P13),0)</f>
        <v>0</v>
      </c>
      <c r="P47" s="359">
        <f>ROUND(_xlfn.XLOOKUP(P31,Rates!$A$86:$A$102,Rates!$B$86:$B$102)*_xlfn.XLOOKUP($B31,Rates!$R$9:$R$28,Rates!$U$9:$U$28)*(1+CoL_P2)*(1+CoL_P3)*(1+CoL_P4)*(1+CoL_P5)*(1+CoL_P6)*(1+CoL_P7)*(1+CoL_P8)*(1+CoL_P9)*(1+CoL_P10)*(1+CoL_P11)*(1+CoL_P12)*(1+CoL_P13)*(1+CoL_P14),0)</f>
        <v>0</v>
      </c>
      <c r="Q47" s="359">
        <f>ROUND(_xlfn.XLOOKUP(Q31,Rates!$A$86:$A$102,Rates!$B$86:$B$102)*_xlfn.XLOOKUP($B31,Rates!$R$9:$R$28,Rates!$U$9:$U$28)*(1+CoL_P2)*(1+CoL_P3)*(1+CoL_P4)*(1+CoL_P5)*(1+CoL_P6)*(1+CoL_P7)*(1+CoL_P8)*(1+CoL_P9)*(1+CoL_P10)*(1+CoL_P11)*(1+CoL_P12)*(1+CoL_P13)*(1+CoL_P14)*(1+CoL_P15),0)</f>
        <v>0</v>
      </c>
      <c r="R47" s="360">
        <f t="shared" si="0"/>
        <v>0</v>
      </c>
    </row>
    <row r="48" spans="1:18">
      <c r="A48" s="503" t="s">
        <v>354</v>
      </c>
      <c r="B48" s="504"/>
      <c r="C48" s="359">
        <f>ROUND(_xlfn.XLOOKUP(C32,Rates!$A$86:$A$102,Rates!$B$86:$B$102)*_xlfn.XLOOKUP($B32,Rates!$R$9:$R$28,Rates!$U$9:$U$28),0)</f>
        <v>0</v>
      </c>
      <c r="D48" s="359">
        <f>ROUND(_xlfn.XLOOKUP(D32,Rates!$A$86:$A$102,Rates!$B$86:$B$102)*_xlfn.XLOOKUP($B32,Rates!$R$9:$R$28,Rates!$U$9:$U$28)*(1+CoL_P2),0)</f>
        <v>0</v>
      </c>
      <c r="E48" s="359">
        <f>ROUND(_xlfn.XLOOKUP(E32,Rates!$A$86:$A$102,Rates!$B$86:$B$102)*_xlfn.XLOOKUP($B32,Rates!$R$9:$R$28,Rates!$U$9:$U$28)*(1+CoL_P2)*(1+CoL_P3),0)</f>
        <v>0</v>
      </c>
      <c r="F48" s="359">
        <f>ROUND(_xlfn.XLOOKUP(F32,Rates!$A$86:$A$102,Rates!$B$86:$B$102)*_xlfn.XLOOKUP($B32,Rates!$R$9:$R$28,Rates!$U$9:$U$28)*(1+CoL_P2)*(1+CoL_P3)*(1+CoL_P4),0)</f>
        <v>0</v>
      </c>
      <c r="G48" s="359">
        <f>ROUND(_xlfn.XLOOKUP(G32,Rates!$A$86:$A$102,Rates!$B$86:$B$102)*_xlfn.XLOOKUP($B32,Rates!$R$9:$R$28,Rates!$U$9:$U$28)*(1+CoL_P2)*(1+CoL_P3)*(1+CoL_P4)*(1+CoL_P5),0)</f>
        <v>0</v>
      </c>
      <c r="H48" s="359">
        <f>ROUND(_xlfn.XLOOKUP(H32,Rates!$A$86:$A$102,Rates!$B$86:$B$102)*_xlfn.XLOOKUP($B32,Rates!$R$9:$R$28,Rates!$U$9:$U$28)*(1+CoL_P2)*(1+CoL_P3)*(1+CoL_P4)*(1+CoL_P5)*(1+CoL_P6),0)</f>
        <v>0</v>
      </c>
      <c r="I48" s="359">
        <f>ROUND(_xlfn.XLOOKUP(I32,Rates!$A$86:$A$102,Rates!$B$86:$B$102)*_xlfn.XLOOKUP($B32,Rates!$R$9:$R$28,Rates!$U$9:$U$28)*(1+CoL_P2)*(1+CoL_P3)*(1+CoL_P4)*(1+CoL_P5)*(1+CoL_P6)*(1+CoL_P7),0)</f>
        <v>0</v>
      </c>
      <c r="J48" s="359">
        <f>ROUND(_xlfn.XLOOKUP(J32,Rates!$A$86:$A$102,Rates!$B$86:$B$102)*_xlfn.XLOOKUP($B32,Rates!$R$9:$R$28,Rates!$U$9:$U$28)*(1+CoL_P2)*(1+CoL_P3)*(1+CoL_P4)*(1+CoL_P5)*(1+CoL_P6)*(1+CoL_P7)*(1+CoL_P8),0)</f>
        <v>0</v>
      </c>
      <c r="K48" s="359">
        <f>ROUND(_xlfn.XLOOKUP(K32,Rates!$A$86:$A$102,Rates!$B$86:$B$102)*_xlfn.XLOOKUP($B32,Rates!$R$9:$R$28,Rates!$U$9:$U$28)*(1+CoL_P2)*(1+CoL_P3)*(1+CoL_P4)*(1+CoL_P5)*(1+CoL_P6)*(1+CoL_P7)*(1+CoL_P8)*(1+CoL_P9),0)</f>
        <v>0</v>
      </c>
      <c r="L48" s="359">
        <f>ROUND(_xlfn.XLOOKUP(I32,Rates!$A$86:$A$102,Rates!$B$86:$B$102)*_xlfn.XLOOKUP($B32,Rates!$R$9:$R$28,Rates!$U$9:$U$28)*(1+CoL_P3)*(1+CoL_P4)*(1+CoL_P5)*(1+CoL_P6)*(1+CoL_P7)*(1+CoL_P8)*(1+CoL_P9)*(1+CoL_P10),0)</f>
        <v>0</v>
      </c>
      <c r="M48" s="359">
        <f>ROUND(_xlfn.XLOOKUP(M32,Rates!$A$86:$A$102,Rates!$B$86:$B$102)*_xlfn.XLOOKUP($B32,Rates!$R$9:$R$28,Rates!$U$9:$U$28)*(1+CoL_P2)*(1+CoL_P3)*(1+CoL_P4)*(1+CoL_P5)*(1+CoL_P6)*(1+CoL_P7)*(1+CoL_P8)*(1+CoL_P9)*(1+CoL_P10)*(1+CoL_P11),0)</f>
        <v>0</v>
      </c>
      <c r="N48" s="359">
        <f>ROUND(_xlfn.XLOOKUP(N32,Rates!$A$86:$A$102,Rates!$B$86:$B$102)*_xlfn.XLOOKUP($B32,Rates!$R$9:$R$28,Rates!$U$9:$U$28)*(1+CoL_P2)*(1+CoL_P3)*(1+CoL_P4)*(1+CoL_P5)*(1+CoL_P6)*(1+CoL_P7)*(1+CoL_P8)*(1+CoL_P9)*(1+CoL_P10)*(1+CoL_P11)*(1+CoL_P12),0)</f>
        <v>0</v>
      </c>
      <c r="O48" s="359">
        <f>ROUND(_xlfn.XLOOKUP(O32,Rates!$A$86:$A$102,Rates!$B$86:$B$102)*_xlfn.XLOOKUP($B32,Rates!$R$9:$R$28,Rates!$U$9:$U$28)*(1+CoL_P2)*(1+CoL_P3)*(1+CoL_P4)*(1+CoL_P5)*(1+CoL_P6)*(1+CoL_P7)*(1+CoL_P8)*(1+CoL_P9)*(1+CoL_P10)*(1+CoL_P11)*(1+CoL_P12)*(1+CoL_P13),0)</f>
        <v>0</v>
      </c>
      <c r="P48" s="359">
        <f>ROUND(_xlfn.XLOOKUP(P32,Rates!$A$86:$A$102,Rates!$B$86:$B$102)*_xlfn.XLOOKUP($B32,Rates!$R$9:$R$28,Rates!$U$9:$U$28)*(1+CoL_P2)*(1+CoL_P3)*(1+CoL_P4)*(1+CoL_P5)*(1+CoL_P6)*(1+CoL_P7)*(1+CoL_P8)*(1+CoL_P9)*(1+CoL_P10)*(1+CoL_P11)*(1+CoL_P12)*(1+CoL_P13)*(1+CoL_P14),0)</f>
        <v>0</v>
      </c>
      <c r="Q48" s="359">
        <f>ROUND(_xlfn.XLOOKUP(Q32,Rates!$A$86:$A$102,Rates!$B$86:$B$102)*_xlfn.XLOOKUP($B32,Rates!$R$9:$R$28,Rates!$U$9:$U$28)*(1+CoL_P2)*(1+CoL_P3)*(1+CoL_P4)*(1+CoL_P5)*(1+CoL_P6)*(1+CoL_P7)*(1+CoL_P8)*(1+CoL_P9)*(1+CoL_P10)*(1+CoL_P11)*(1+CoL_P12)*(1+CoL_P13)*(1+CoL_P14)*(1+CoL_P15),0)</f>
        <v>0</v>
      </c>
      <c r="R48" s="360">
        <f t="shared" si="0"/>
        <v>0</v>
      </c>
    </row>
    <row r="49" spans="1:18">
      <c r="A49" s="503" t="s">
        <v>355</v>
      </c>
      <c r="B49" s="504"/>
      <c r="C49" s="359">
        <f>ROUND(_xlfn.XLOOKUP(C33,Rates!$A$86:$A$102,Rates!$B$86:$B$102)*_xlfn.XLOOKUP($B33,Rates!$R$9:$R$28,Rates!$U$9:$U$28),0)</f>
        <v>0</v>
      </c>
      <c r="D49" s="359">
        <f>ROUND(_xlfn.XLOOKUP(D33,Rates!$A$86:$A$102,Rates!$B$86:$B$102)*_xlfn.XLOOKUP($B33,Rates!$R$9:$R$28,Rates!$U$9:$U$28)*(1+CoL_P2),0)</f>
        <v>0</v>
      </c>
      <c r="E49" s="359">
        <f>ROUND(_xlfn.XLOOKUP(E33,Rates!$A$86:$A$102,Rates!$B$86:$B$102)*_xlfn.XLOOKUP($B33,Rates!$R$9:$R$28,Rates!$U$9:$U$28)*(1+CoL_P2)*(1+CoL_P3),0)</f>
        <v>0</v>
      </c>
      <c r="F49" s="359">
        <f>ROUND(_xlfn.XLOOKUP(F33,Rates!$A$86:$A$102,Rates!$B$86:$B$102)*_xlfn.XLOOKUP($B33,Rates!$R$9:$R$28,Rates!$U$9:$U$28)*(1+CoL_P2)*(1+CoL_P3)*(1+CoL_P4),0)</f>
        <v>0</v>
      </c>
      <c r="G49" s="359">
        <f>ROUND(_xlfn.XLOOKUP(G33,Rates!$A$86:$A$102,Rates!$B$86:$B$102)*_xlfn.XLOOKUP($B33,Rates!$R$9:$R$28,Rates!$U$9:$U$28)*(1+CoL_P2)*(1+CoL_P3)*(1+CoL_P4)*(1+CoL_P5),0)</f>
        <v>0</v>
      </c>
      <c r="H49" s="359">
        <f>ROUND(_xlfn.XLOOKUP(H33,Rates!$A$86:$A$102,Rates!$B$86:$B$102)*_xlfn.XLOOKUP($B33,Rates!$R$9:$R$28,Rates!$U$9:$U$28)*(1+CoL_P2)*(1+CoL_P3)*(1+CoL_P4)*(1+CoL_P5)*(1+CoL_P6),0)</f>
        <v>0</v>
      </c>
      <c r="I49" s="359">
        <f>ROUND(_xlfn.XLOOKUP(I33,Rates!$A$86:$A$102,Rates!$B$86:$B$102)*_xlfn.XLOOKUP($B33,Rates!$R$9:$R$28,Rates!$U$9:$U$28)*(1+CoL_P2)*(1+CoL_P3)*(1+CoL_P4)*(1+CoL_P5)*(1+CoL_P6)*(1+CoL_P7),0)</f>
        <v>0</v>
      </c>
      <c r="J49" s="359">
        <f>ROUND(_xlfn.XLOOKUP(J33,Rates!$A$86:$A$102,Rates!$B$86:$B$102)*_xlfn.XLOOKUP($B33,Rates!$R$9:$R$28,Rates!$U$9:$U$28)*(1+CoL_P2)*(1+CoL_P3)*(1+CoL_P4)*(1+CoL_P5)*(1+CoL_P6)*(1+CoL_P7)*(1+CoL_P8),0)</f>
        <v>0</v>
      </c>
      <c r="K49" s="359">
        <f>ROUND(_xlfn.XLOOKUP(K33,Rates!$A$86:$A$102,Rates!$B$86:$B$102)*_xlfn.XLOOKUP($B33,Rates!$R$9:$R$28,Rates!$U$9:$U$28)*(1+CoL_P2)*(1+CoL_P3)*(1+CoL_P4)*(1+CoL_P5)*(1+CoL_P6)*(1+CoL_P7)*(1+CoL_P8)*(1+CoL_P9),0)</f>
        <v>0</v>
      </c>
      <c r="L49" s="359">
        <f>ROUND(_xlfn.XLOOKUP(I33,Rates!$A$86:$A$102,Rates!$B$86:$B$102)*_xlfn.XLOOKUP($B33,Rates!$R$9:$R$28,Rates!$U$9:$U$28)*(1+CoL_P3)*(1+CoL_P4)*(1+CoL_P5)*(1+CoL_P6)*(1+CoL_P7)*(1+CoL_P8)*(1+CoL_P9)*(1+CoL_P10),0)</f>
        <v>0</v>
      </c>
      <c r="M49" s="359">
        <f>ROUND(_xlfn.XLOOKUP(M33,Rates!$A$86:$A$102,Rates!$B$86:$B$102)*_xlfn.XLOOKUP($B33,Rates!$R$9:$R$28,Rates!$U$9:$U$28)*(1+CoL_P2)*(1+CoL_P3)*(1+CoL_P4)*(1+CoL_P5)*(1+CoL_P6)*(1+CoL_P7)*(1+CoL_P8)*(1+CoL_P9)*(1+CoL_P10)*(1+CoL_P11),0)</f>
        <v>0</v>
      </c>
      <c r="N49" s="359">
        <f>ROUND(_xlfn.XLOOKUP(N33,Rates!$A$86:$A$102,Rates!$B$86:$B$102)*_xlfn.XLOOKUP($B33,Rates!$R$9:$R$28,Rates!$U$9:$U$28)*(1+CoL_P2)*(1+CoL_P3)*(1+CoL_P4)*(1+CoL_P5)*(1+CoL_P6)*(1+CoL_P7)*(1+CoL_P8)*(1+CoL_P9)*(1+CoL_P10)*(1+CoL_P11)*(1+CoL_P12),0)</f>
        <v>0</v>
      </c>
      <c r="O49" s="359">
        <f>ROUND(_xlfn.XLOOKUP(O33,Rates!$A$86:$A$102,Rates!$B$86:$B$102)*_xlfn.XLOOKUP($B33,Rates!$R$9:$R$28,Rates!$U$9:$U$28)*(1+CoL_P2)*(1+CoL_P3)*(1+CoL_P4)*(1+CoL_P5)*(1+CoL_P6)*(1+CoL_P7)*(1+CoL_P8)*(1+CoL_P9)*(1+CoL_P10)*(1+CoL_P11)*(1+CoL_P12)*(1+CoL_P13),0)</f>
        <v>0</v>
      </c>
      <c r="P49" s="359">
        <f>ROUND(_xlfn.XLOOKUP(P33,Rates!$A$86:$A$102,Rates!$B$86:$B$102)*_xlfn.XLOOKUP($B33,Rates!$R$9:$R$28,Rates!$U$9:$U$28)*(1+CoL_P2)*(1+CoL_P3)*(1+CoL_P4)*(1+CoL_P5)*(1+CoL_P6)*(1+CoL_P7)*(1+CoL_P8)*(1+CoL_P9)*(1+CoL_P10)*(1+CoL_P11)*(1+CoL_P12)*(1+CoL_P13)*(1+CoL_P14),0)</f>
        <v>0</v>
      </c>
      <c r="Q49" s="359">
        <f>ROUND(_xlfn.XLOOKUP(Q33,Rates!$A$86:$A$102,Rates!$B$86:$B$102)*_xlfn.XLOOKUP($B33,Rates!$R$9:$R$28,Rates!$U$9:$U$28)*(1+CoL_P2)*(1+CoL_P3)*(1+CoL_P4)*(1+CoL_P5)*(1+CoL_P6)*(1+CoL_P7)*(1+CoL_P8)*(1+CoL_P9)*(1+CoL_P10)*(1+CoL_P11)*(1+CoL_P12)*(1+CoL_P13)*(1+CoL_P14)*(1+CoL_P15),0)</f>
        <v>0</v>
      </c>
      <c r="R49" s="360">
        <f t="shared" si="0"/>
        <v>0</v>
      </c>
    </row>
    <row r="50" spans="1:18">
      <c r="A50" s="503" t="s">
        <v>356</v>
      </c>
      <c r="B50" s="504"/>
      <c r="C50" s="359">
        <f>ROUND(_xlfn.XLOOKUP(C34,Rates!$A$86:$A$102,Rates!$B$86:$B$102)*_xlfn.XLOOKUP($B34,Rates!$R$9:$R$28,Rates!$U$9:$U$28),0)</f>
        <v>0</v>
      </c>
      <c r="D50" s="359">
        <f>ROUND(_xlfn.XLOOKUP(D34,Rates!$A$86:$A$102,Rates!$B$86:$B$102)*_xlfn.XLOOKUP($B34,Rates!$R$9:$R$28,Rates!$U$9:$U$28)*(1+CoL_P2),0)</f>
        <v>0</v>
      </c>
      <c r="E50" s="359">
        <f>ROUND(_xlfn.XLOOKUP(E34,Rates!$A$86:$A$102,Rates!$B$86:$B$102)*_xlfn.XLOOKUP($B34,Rates!$R$9:$R$28,Rates!$U$9:$U$28)*(1+CoL_P2)*(1+CoL_P3),0)</f>
        <v>0</v>
      </c>
      <c r="F50" s="359">
        <f>ROUND(_xlfn.XLOOKUP(F34,Rates!$A$86:$A$102,Rates!$B$86:$B$102)*_xlfn.XLOOKUP($B34,Rates!$R$9:$R$28,Rates!$U$9:$U$28)*(1+CoL_P2)*(1+CoL_P3)*(1+CoL_P4),0)</f>
        <v>0</v>
      </c>
      <c r="G50" s="359">
        <f>ROUND(_xlfn.XLOOKUP(G34,Rates!$A$86:$A$102,Rates!$B$86:$B$102)*_xlfn.XLOOKUP($B34,Rates!$R$9:$R$28,Rates!$U$9:$U$28)*(1+CoL_P2)*(1+CoL_P3)*(1+CoL_P4)*(1+CoL_P5),0)</f>
        <v>0</v>
      </c>
      <c r="H50" s="359">
        <f>ROUND(_xlfn.XLOOKUP(H34,Rates!$A$86:$A$102,Rates!$B$86:$B$102)*_xlfn.XLOOKUP($B34,Rates!$R$9:$R$28,Rates!$U$9:$U$28)*(1+CoL_P2)*(1+CoL_P3)*(1+CoL_P4)*(1+CoL_P5)*(1+CoL_P6),0)</f>
        <v>0</v>
      </c>
      <c r="I50" s="359">
        <f>ROUND(_xlfn.XLOOKUP(I34,Rates!$A$86:$A$102,Rates!$B$86:$B$102)*_xlfn.XLOOKUP($B34,Rates!$R$9:$R$28,Rates!$U$9:$U$28)*(1+CoL_P2)*(1+CoL_P3)*(1+CoL_P4)*(1+CoL_P5)*(1+CoL_P6)*(1+CoL_P7),0)</f>
        <v>0</v>
      </c>
      <c r="J50" s="359">
        <f>ROUND(_xlfn.XLOOKUP(J34,Rates!$A$86:$A$102,Rates!$B$86:$B$102)*_xlfn.XLOOKUP($B34,Rates!$R$9:$R$28,Rates!$U$9:$U$28)*(1+CoL_P2)*(1+CoL_P3)*(1+CoL_P4)*(1+CoL_P5)*(1+CoL_P6)*(1+CoL_P7)*(1+CoL_P8),0)</f>
        <v>0</v>
      </c>
      <c r="K50" s="359">
        <f>ROUND(_xlfn.XLOOKUP(K34,Rates!$A$86:$A$102,Rates!$B$86:$B$102)*_xlfn.XLOOKUP($B34,Rates!$R$9:$R$28,Rates!$U$9:$U$28)*(1+CoL_P2)*(1+CoL_P3)*(1+CoL_P4)*(1+CoL_P5)*(1+CoL_P6)*(1+CoL_P7)*(1+CoL_P8)*(1+CoL_P9),0)</f>
        <v>0</v>
      </c>
      <c r="L50" s="359">
        <f>ROUND(_xlfn.XLOOKUP(I34,Rates!$A$86:$A$102,Rates!$B$86:$B$102)*_xlfn.XLOOKUP($B34,Rates!$R$9:$R$28,Rates!$U$9:$U$28)*(1+CoL_P3)*(1+CoL_P4)*(1+CoL_P5)*(1+CoL_P6)*(1+CoL_P7)*(1+CoL_P8)*(1+CoL_P9)*(1+CoL_P10),0)</f>
        <v>0</v>
      </c>
      <c r="M50" s="359">
        <f>ROUND(_xlfn.XLOOKUP(M34,Rates!$A$86:$A$102,Rates!$B$86:$B$102)*_xlfn.XLOOKUP($B34,Rates!$R$9:$R$28,Rates!$U$9:$U$28)*(1+CoL_P2)*(1+CoL_P3)*(1+CoL_P4)*(1+CoL_P5)*(1+CoL_P6)*(1+CoL_P7)*(1+CoL_P8)*(1+CoL_P9)*(1+CoL_P10)*(1+CoL_P11),0)</f>
        <v>0</v>
      </c>
      <c r="N50" s="359">
        <f>ROUND(_xlfn.XLOOKUP(N34,Rates!$A$86:$A$102,Rates!$B$86:$B$102)*_xlfn.XLOOKUP($B34,Rates!$R$9:$R$28,Rates!$U$9:$U$28)*(1+CoL_P2)*(1+CoL_P3)*(1+CoL_P4)*(1+CoL_P5)*(1+CoL_P6)*(1+CoL_P7)*(1+CoL_P8)*(1+CoL_P9)*(1+CoL_P10)*(1+CoL_P11)*(1+CoL_P12),0)</f>
        <v>0</v>
      </c>
      <c r="O50" s="359">
        <f>ROUND(_xlfn.XLOOKUP(O34,Rates!$A$86:$A$102,Rates!$B$86:$B$102)*_xlfn.XLOOKUP($B34,Rates!$R$9:$R$28,Rates!$U$9:$U$28)*(1+CoL_P2)*(1+CoL_P3)*(1+CoL_P4)*(1+CoL_P5)*(1+CoL_P6)*(1+CoL_P7)*(1+CoL_P8)*(1+CoL_P9)*(1+CoL_P10)*(1+CoL_P11)*(1+CoL_P12)*(1+CoL_P13),0)</f>
        <v>0</v>
      </c>
      <c r="P50" s="359">
        <f>ROUND(_xlfn.XLOOKUP(P34,Rates!$A$86:$A$102,Rates!$B$86:$B$102)*_xlfn.XLOOKUP($B34,Rates!$R$9:$R$28,Rates!$U$9:$U$28)*(1+CoL_P2)*(1+CoL_P3)*(1+CoL_P4)*(1+CoL_P5)*(1+CoL_P6)*(1+CoL_P7)*(1+CoL_P8)*(1+CoL_P9)*(1+CoL_P10)*(1+CoL_P11)*(1+CoL_P12)*(1+CoL_P13)*(1+CoL_P14),0)</f>
        <v>0</v>
      </c>
      <c r="Q50" s="359">
        <f>ROUND(_xlfn.XLOOKUP(Q34,Rates!$A$86:$A$102,Rates!$B$86:$B$102)*_xlfn.XLOOKUP($B34,Rates!$R$9:$R$28,Rates!$U$9:$U$28)*(1+CoL_P2)*(1+CoL_P3)*(1+CoL_P4)*(1+CoL_P5)*(1+CoL_P6)*(1+CoL_P7)*(1+CoL_P8)*(1+CoL_P9)*(1+CoL_P10)*(1+CoL_P11)*(1+CoL_P12)*(1+CoL_P13)*(1+CoL_P14)*(1+CoL_P15),0)</f>
        <v>0</v>
      </c>
      <c r="R50" s="360">
        <f t="shared" si="0"/>
        <v>0</v>
      </c>
    </row>
    <row r="51" spans="1:18">
      <c r="A51" s="503" t="s">
        <v>357</v>
      </c>
      <c r="B51" s="504"/>
      <c r="C51" s="359">
        <f>ROUND(_xlfn.XLOOKUP(C35,Rates!$A$86:$A$102,Rates!$B$86:$B$102)*_xlfn.XLOOKUP($B35,Rates!$R$9:$R$28,Rates!$U$9:$U$28),0)</f>
        <v>0</v>
      </c>
      <c r="D51" s="359">
        <f>ROUND(_xlfn.XLOOKUP(D35,Rates!$A$86:$A$102,Rates!$B$86:$B$102)*_xlfn.XLOOKUP($B35,Rates!$R$9:$R$28,Rates!$U$9:$U$28)*(1+CoL_P2),0)</f>
        <v>0</v>
      </c>
      <c r="E51" s="359">
        <f>ROUND(_xlfn.XLOOKUP(E35,Rates!$A$86:$A$102,Rates!$B$86:$B$102)*_xlfn.XLOOKUP($B35,Rates!$R$9:$R$28,Rates!$U$9:$U$28)*(1+CoL_P2)*(1+CoL_P3),0)</f>
        <v>0</v>
      </c>
      <c r="F51" s="359">
        <f>ROUND(_xlfn.XLOOKUP(F35,Rates!$A$86:$A$102,Rates!$B$86:$B$102)*_xlfn.XLOOKUP($B35,Rates!$R$9:$R$28,Rates!$U$9:$U$28)*(1+CoL_P2)*(1+CoL_P3)*(1+CoL_P4),0)</f>
        <v>0</v>
      </c>
      <c r="G51" s="359">
        <f>ROUND(_xlfn.XLOOKUP(G35,Rates!$A$86:$A$102,Rates!$B$86:$B$102)*_xlfn.XLOOKUP($B35,Rates!$R$9:$R$28,Rates!$U$9:$U$28)*(1+CoL_P2)*(1+CoL_P3)*(1+CoL_P4)*(1+CoL_P5),0)</f>
        <v>0</v>
      </c>
      <c r="H51" s="359">
        <f>ROUND(_xlfn.XLOOKUP(H35,Rates!$A$86:$A$102,Rates!$B$86:$B$102)*_xlfn.XLOOKUP($B35,Rates!$R$9:$R$28,Rates!$U$9:$U$28)*(1+CoL_P2)*(1+CoL_P3)*(1+CoL_P4)*(1+CoL_P5)*(1+CoL_P6),0)</f>
        <v>0</v>
      </c>
      <c r="I51" s="359">
        <f>ROUND(_xlfn.XLOOKUP(I35,Rates!$A$86:$A$102,Rates!$B$86:$B$102)*_xlfn.XLOOKUP($B35,Rates!$R$9:$R$28,Rates!$U$9:$U$28)*(1+CoL_P2)*(1+CoL_P3)*(1+CoL_P4)*(1+CoL_P5)*(1+CoL_P6)*(1+CoL_P7),0)</f>
        <v>0</v>
      </c>
      <c r="J51" s="359">
        <f>ROUND(_xlfn.XLOOKUP(J35,Rates!$A$86:$A$102,Rates!$B$86:$B$102)*_xlfn.XLOOKUP($B35,Rates!$R$9:$R$28,Rates!$U$9:$U$28)*(1+CoL_P2)*(1+CoL_P3)*(1+CoL_P4)*(1+CoL_P5)*(1+CoL_P6)*(1+CoL_P7)*(1+CoL_P8),0)</f>
        <v>0</v>
      </c>
      <c r="K51" s="359">
        <f>ROUND(_xlfn.XLOOKUP(K35,Rates!$A$86:$A$102,Rates!$B$86:$B$102)*_xlfn.XLOOKUP($B35,Rates!$R$9:$R$28,Rates!$U$9:$U$28)*(1+CoL_P2)*(1+CoL_P3)*(1+CoL_P4)*(1+CoL_P5)*(1+CoL_P6)*(1+CoL_P7)*(1+CoL_P8)*(1+CoL_P9),0)</f>
        <v>0</v>
      </c>
      <c r="L51" s="359">
        <f>ROUND(_xlfn.XLOOKUP(I35,Rates!$A$86:$A$102,Rates!$B$86:$B$102)*_xlfn.XLOOKUP($B35,Rates!$R$9:$R$28,Rates!$U$9:$U$28)*(1+CoL_P3)*(1+CoL_P4)*(1+CoL_P5)*(1+CoL_P6)*(1+CoL_P7)*(1+CoL_P8)*(1+CoL_P9)*(1+CoL_P10),0)</f>
        <v>0</v>
      </c>
      <c r="M51" s="359">
        <f>ROUND(_xlfn.XLOOKUP(M35,Rates!$A$86:$A$102,Rates!$B$86:$B$102)*_xlfn.XLOOKUP($B35,Rates!$R$9:$R$28,Rates!$U$9:$U$28)*(1+CoL_P2)*(1+CoL_P3)*(1+CoL_P4)*(1+CoL_P5)*(1+CoL_P6)*(1+CoL_P7)*(1+CoL_P8)*(1+CoL_P9)*(1+CoL_P10)*(1+CoL_P11),0)</f>
        <v>0</v>
      </c>
      <c r="N51" s="359">
        <f>ROUND(_xlfn.XLOOKUP(N35,Rates!$A$86:$A$102,Rates!$B$86:$B$102)*_xlfn.XLOOKUP($B35,Rates!$R$9:$R$28,Rates!$U$9:$U$28)*(1+CoL_P2)*(1+CoL_P3)*(1+CoL_P4)*(1+CoL_P5)*(1+CoL_P6)*(1+CoL_P7)*(1+CoL_P8)*(1+CoL_P9)*(1+CoL_P10)*(1+CoL_P11)*(1+CoL_P12),0)</f>
        <v>0</v>
      </c>
      <c r="O51" s="359">
        <f>ROUND(_xlfn.XLOOKUP(O35,Rates!$A$86:$A$102,Rates!$B$86:$B$102)*_xlfn.XLOOKUP($B35,Rates!$R$9:$R$28,Rates!$U$9:$U$28)*(1+CoL_P2)*(1+CoL_P3)*(1+CoL_P4)*(1+CoL_P5)*(1+CoL_P6)*(1+CoL_P7)*(1+CoL_P8)*(1+CoL_P9)*(1+CoL_P10)*(1+CoL_P11)*(1+CoL_P12)*(1+CoL_P13),0)</f>
        <v>0</v>
      </c>
      <c r="P51" s="359">
        <f>ROUND(_xlfn.XLOOKUP(P35,Rates!$A$86:$A$102,Rates!$B$86:$B$102)*_xlfn.XLOOKUP($B35,Rates!$R$9:$R$28,Rates!$U$9:$U$28)*(1+CoL_P2)*(1+CoL_P3)*(1+CoL_P4)*(1+CoL_P5)*(1+CoL_P6)*(1+CoL_P7)*(1+CoL_P8)*(1+CoL_P9)*(1+CoL_P10)*(1+CoL_P11)*(1+CoL_P12)*(1+CoL_P13)*(1+CoL_P14),0)</f>
        <v>0</v>
      </c>
      <c r="Q51" s="359">
        <f>ROUND(_xlfn.XLOOKUP(Q35,Rates!$A$86:$A$102,Rates!$B$86:$B$102)*_xlfn.XLOOKUP($B35,Rates!$R$9:$R$28,Rates!$U$9:$U$28)*(1+CoL_P2)*(1+CoL_P3)*(1+CoL_P4)*(1+CoL_P5)*(1+CoL_P6)*(1+CoL_P7)*(1+CoL_P8)*(1+CoL_P9)*(1+CoL_P10)*(1+CoL_P11)*(1+CoL_P12)*(1+CoL_P13)*(1+CoL_P14)*(1+CoL_P15),0)</f>
        <v>0</v>
      </c>
      <c r="R51" s="360">
        <f t="shared" si="0"/>
        <v>0</v>
      </c>
    </row>
    <row r="52" spans="1:18" ht="15" thickBot="1">
      <c r="A52" s="505" t="s">
        <v>381</v>
      </c>
      <c r="B52" s="506"/>
      <c r="C52" s="361">
        <f>SUM(C42:C51)</f>
        <v>0</v>
      </c>
      <c r="D52" s="361">
        <f t="shared" ref="D52:Q52" si="1">SUM(D42:D51)</f>
        <v>0</v>
      </c>
      <c r="E52" s="361">
        <f t="shared" si="1"/>
        <v>0</v>
      </c>
      <c r="F52" s="361">
        <f t="shared" si="1"/>
        <v>0</v>
      </c>
      <c r="G52" s="361">
        <f t="shared" si="1"/>
        <v>0</v>
      </c>
      <c r="H52" s="361">
        <f t="shared" si="1"/>
        <v>0</v>
      </c>
      <c r="I52" s="361">
        <f t="shared" si="1"/>
        <v>0</v>
      </c>
      <c r="J52" s="361">
        <f t="shared" si="1"/>
        <v>0</v>
      </c>
      <c r="K52" s="361">
        <f t="shared" si="1"/>
        <v>0</v>
      </c>
      <c r="L52" s="361">
        <f t="shared" si="1"/>
        <v>0</v>
      </c>
      <c r="M52" s="361">
        <f t="shared" si="1"/>
        <v>0</v>
      </c>
      <c r="N52" s="361">
        <f t="shared" si="1"/>
        <v>0</v>
      </c>
      <c r="O52" s="361">
        <f t="shared" si="1"/>
        <v>0</v>
      </c>
      <c r="P52" s="361">
        <f t="shared" si="1"/>
        <v>0</v>
      </c>
      <c r="Q52" s="361">
        <f t="shared" si="1"/>
        <v>0</v>
      </c>
      <c r="R52" s="361">
        <f t="shared" ref="R52" si="2">SUM(R42:R51)</f>
        <v>0</v>
      </c>
    </row>
    <row r="53" spans="1:18" ht="15" thickTop="1"/>
    <row r="54" spans="1:18">
      <c r="C54" s="502" t="s">
        <v>383</v>
      </c>
      <c r="D54" s="502"/>
      <c r="E54" s="502"/>
      <c r="F54" s="502"/>
      <c r="G54" s="502"/>
    </row>
  </sheetData>
  <mergeCells count="34">
    <mergeCell ref="A42:B42"/>
    <mergeCell ref="A40:R40"/>
    <mergeCell ref="A49:B49"/>
    <mergeCell ref="A50:B50"/>
    <mergeCell ref="A51:B51"/>
    <mergeCell ref="A41:B41"/>
    <mergeCell ref="A43:B43"/>
    <mergeCell ref="A44:B44"/>
    <mergeCell ref="A37:G38"/>
    <mergeCell ref="S5:V7"/>
    <mergeCell ref="B17:G17"/>
    <mergeCell ref="B18:G18"/>
    <mergeCell ref="B16:G16"/>
    <mergeCell ref="A24:Q24"/>
    <mergeCell ref="B14:G14"/>
    <mergeCell ref="B15:G15"/>
    <mergeCell ref="B6:G6"/>
    <mergeCell ref="B7:G7"/>
    <mergeCell ref="B8:G8"/>
    <mergeCell ref="B9:G9"/>
    <mergeCell ref="B10:G10"/>
    <mergeCell ref="A20:G22"/>
    <mergeCell ref="B12:G12"/>
    <mergeCell ref="A4:G4"/>
    <mergeCell ref="B5:G5"/>
    <mergeCell ref="A2:G2"/>
    <mergeCell ref="B11:G11"/>
    <mergeCell ref="B13:G13"/>
    <mergeCell ref="C54:G54"/>
    <mergeCell ref="A45:B45"/>
    <mergeCell ref="A46:B46"/>
    <mergeCell ref="A47:B47"/>
    <mergeCell ref="A48:B48"/>
    <mergeCell ref="A52:B52"/>
  </mergeCells>
  <phoneticPr fontId="7" type="noConversion"/>
  <dataValidations count="2">
    <dataValidation type="list" allowBlank="1" showInputMessage="1" showErrorMessage="1" sqref="B36" xr:uid="{6FD96813-55A6-3C41-9C69-0E2D9C2051A8}">
      <formula1>"1,2,3,4,5,6,7,8,9,10,11,12"</formula1>
    </dataValidation>
    <dataValidation type="list" allowBlank="1" showInputMessage="1" showErrorMessage="1" sqref="B26:B35" xr:uid="{ACA0D443-CD04-48EF-B10C-361B50BB9517}">
      <formula1>"1,2,3,4,5,6,7,8,9,10,11,12,13"</formula1>
    </dataValidation>
  </dataValidations>
  <pageMargins left="0.5" right="0.5" top="0.75" bottom="0.75" header="0.3" footer="0.3"/>
  <pageSetup fitToWidth="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8CAF853-BD77-7745-9E8D-BAF6B8B2F0BA}">
          <x14:formula1>
            <xm:f>Rates!$A$86:$A$102</xm:f>
          </x14:formula1>
          <xm:sqref>M26:Q38 C26:L36</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106"/>
  <sheetViews>
    <sheetView zoomScaleNormal="100" workbookViewId="0">
      <pane ySplit="5" topLeftCell="A6" activePane="bottomLeft" state="frozen"/>
      <selection activeCell="H5" sqref="H5"/>
      <selection pane="bottomLeft"/>
    </sheetView>
  </sheetViews>
  <sheetFormatPr defaultColWidth="8.6640625" defaultRowHeight="13.2"/>
  <cols>
    <col min="1" max="1" width="37.6640625" customWidth="1"/>
    <col min="2" max="2" width="12.44140625" customWidth="1"/>
    <col min="3" max="3" width="8.44140625" bestFit="1" customWidth="1"/>
    <col min="4" max="4" width="11.109375" bestFit="1" customWidth="1"/>
    <col min="5" max="5" width="8.44140625" bestFit="1" customWidth="1"/>
    <col min="6" max="6" width="10.44140625" bestFit="1" customWidth="1"/>
    <col min="7" max="7" width="8.44140625" bestFit="1" customWidth="1"/>
    <col min="8" max="8" width="10.109375" bestFit="1" customWidth="1"/>
    <col min="9" max="9" width="8.44140625" bestFit="1" customWidth="1"/>
    <col min="10" max="10" width="10.44140625" bestFit="1" customWidth="1"/>
    <col min="11" max="11" width="8.44140625" bestFit="1" customWidth="1"/>
    <col min="12" max="12" width="12.44140625" hidden="1" customWidth="1"/>
    <col min="13" max="13" width="8.44140625" hidden="1" customWidth="1"/>
    <col min="14" max="14" width="11.109375" hidden="1" customWidth="1"/>
    <col min="15" max="15" width="8.44140625" hidden="1" customWidth="1"/>
    <col min="16" max="16" width="10.44140625" hidden="1" customWidth="1"/>
    <col min="17" max="17" width="8.44140625" hidden="1" customWidth="1"/>
    <col min="18" max="18" width="10.109375" hidden="1" customWidth="1"/>
    <col min="19" max="19" width="8.44140625" hidden="1" customWidth="1"/>
    <col min="20" max="20" width="10.44140625" hidden="1" customWidth="1"/>
    <col min="21" max="21" width="8.44140625" hidden="1" customWidth="1"/>
    <col min="22" max="22" width="10.44140625" hidden="1" customWidth="1"/>
    <col min="23" max="23" width="8.44140625" hidden="1" customWidth="1"/>
    <col min="24" max="24" width="10.44140625" hidden="1" customWidth="1"/>
    <col min="25" max="25" width="8.44140625" hidden="1" customWidth="1"/>
    <col min="26" max="26" width="10.44140625" hidden="1" customWidth="1"/>
    <col min="27" max="27" width="8.44140625" hidden="1" customWidth="1"/>
    <col min="28" max="28" width="10.44140625" hidden="1" customWidth="1"/>
    <col min="29" max="29" width="8.44140625" hidden="1" customWidth="1"/>
    <col min="30" max="30" width="10.44140625" hidden="1" customWidth="1"/>
    <col min="31" max="31" width="8.44140625" hidden="1" customWidth="1"/>
    <col min="32" max="32" width="13.33203125" customWidth="1"/>
    <col min="33" max="33" width="10.109375" customWidth="1"/>
  </cols>
  <sheetData>
    <row r="1" spans="1:33">
      <c r="A1" s="43" t="s">
        <v>86</v>
      </c>
    </row>
    <row r="2" spans="1:33">
      <c r="A2" s="43" t="str">
        <f>"Start Date: " &amp; IF(Begin_P1="","",TEXT(Begin_P1,"MM/DD/YYYY"))</f>
        <v xml:space="preserve">Start Date: </v>
      </c>
    </row>
    <row r="3" spans="1:33">
      <c r="A3" s="43" t="str">
        <f>"End Date: " &amp; IF(Cumulative!M3 =0,"",TEXT(Cumulative!M3,"MM/DD/YYYY"))</f>
        <v xml:space="preserve">End Date: </v>
      </c>
    </row>
    <row r="4" spans="1:33">
      <c r="A4" s="44"/>
      <c r="B4" s="557" t="s">
        <v>105</v>
      </c>
      <c r="C4" s="558"/>
      <c r="D4" s="557" t="s">
        <v>106</v>
      </c>
      <c r="E4" s="558"/>
      <c r="F4" s="557" t="s">
        <v>107</v>
      </c>
      <c r="G4" s="558"/>
      <c r="H4" s="557" t="s">
        <v>108</v>
      </c>
      <c r="I4" s="558"/>
      <c r="J4" s="557" t="s">
        <v>109</v>
      </c>
      <c r="K4" s="558"/>
      <c r="L4" s="557" t="s">
        <v>203</v>
      </c>
      <c r="M4" s="558"/>
      <c r="N4" s="557" t="s">
        <v>204</v>
      </c>
      <c r="O4" s="558"/>
      <c r="P4" s="557" t="s">
        <v>205</v>
      </c>
      <c r="Q4" s="558"/>
      <c r="R4" s="557" t="s">
        <v>206</v>
      </c>
      <c r="S4" s="558"/>
      <c r="T4" s="557" t="s">
        <v>207</v>
      </c>
      <c r="U4" s="558"/>
      <c r="V4" s="557" t="s">
        <v>231</v>
      </c>
      <c r="W4" s="558"/>
      <c r="X4" s="557" t="s">
        <v>232</v>
      </c>
      <c r="Y4" s="558"/>
      <c r="Z4" s="557" t="s">
        <v>233</v>
      </c>
      <c r="AA4" s="558"/>
      <c r="AB4" s="557" t="s">
        <v>234</v>
      </c>
      <c r="AC4" s="558"/>
      <c r="AD4" s="557" t="s">
        <v>235</v>
      </c>
      <c r="AE4" s="558"/>
      <c r="AF4" s="557" t="s">
        <v>228</v>
      </c>
      <c r="AG4" s="558"/>
    </row>
    <row r="5" spans="1:33" ht="29.7" customHeight="1">
      <c r="B5" s="246" t="s">
        <v>184</v>
      </c>
      <c r="C5" s="245" t="s">
        <v>183</v>
      </c>
      <c r="D5" s="246" t="s">
        <v>184</v>
      </c>
      <c r="E5" s="245" t="s">
        <v>183</v>
      </c>
      <c r="F5" s="246" t="s">
        <v>184</v>
      </c>
      <c r="G5" s="245" t="s">
        <v>183</v>
      </c>
      <c r="H5" s="246" t="s">
        <v>184</v>
      </c>
      <c r="I5" s="245" t="s">
        <v>183</v>
      </c>
      <c r="J5" s="246" t="s">
        <v>184</v>
      </c>
      <c r="K5" s="245" t="s">
        <v>183</v>
      </c>
      <c r="L5" s="246" t="s">
        <v>184</v>
      </c>
      <c r="M5" s="245" t="s">
        <v>183</v>
      </c>
      <c r="N5" s="246" t="s">
        <v>184</v>
      </c>
      <c r="O5" s="245" t="s">
        <v>183</v>
      </c>
      <c r="P5" s="246" t="s">
        <v>184</v>
      </c>
      <c r="Q5" s="245" t="s">
        <v>183</v>
      </c>
      <c r="R5" s="246" t="s">
        <v>184</v>
      </c>
      <c r="S5" s="245" t="s">
        <v>183</v>
      </c>
      <c r="T5" s="246" t="s">
        <v>184</v>
      </c>
      <c r="U5" s="245" t="s">
        <v>183</v>
      </c>
      <c r="V5" s="246" t="s">
        <v>184</v>
      </c>
      <c r="W5" s="245" t="s">
        <v>183</v>
      </c>
      <c r="X5" s="246" t="s">
        <v>184</v>
      </c>
      <c r="Y5" s="245" t="s">
        <v>183</v>
      </c>
      <c r="Z5" s="246" t="s">
        <v>184</v>
      </c>
      <c r="AA5" s="245" t="s">
        <v>183</v>
      </c>
      <c r="AB5" s="246" t="s">
        <v>184</v>
      </c>
      <c r="AC5" s="245" t="s">
        <v>183</v>
      </c>
      <c r="AD5" s="246" t="s">
        <v>184</v>
      </c>
      <c r="AE5" s="245" t="s">
        <v>183</v>
      </c>
      <c r="AF5" s="246" t="s">
        <v>184</v>
      </c>
      <c r="AG5" s="245" t="s">
        <v>183</v>
      </c>
    </row>
    <row r="6" spans="1:33">
      <c r="A6" s="226" t="s">
        <v>66</v>
      </c>
      <c r="B6" s="551"/>
      <c r="C6" s="552"/>
      <c r="D6" s="552"/>
      <c r="E6" s="552"/>
      <c r="F6" s="552"/>
      <c r="G6" s="552"/>
      <c r="H6" s="552"/>
      <c r="I6" s="552"/>
      <c r="J6" s="552"/>
      <c r="K6" s="552"/>
      <c r="L6" s="552"/>
      <c r="M6" s="552"/>
      <c r="N6" s="552"/>
      <c r="O6" s="552"/>
      <c r="P6" s="552"/>
      <c r="Q6" s="552"/>
      <c r="R6" s="552"/>
      <c r="S6" s="552"/>
      <c r="T6" s="552"/>
      <c r="U6" s="552"/>
      <c r="V6" s="552"/>
      <c r="W6" s="552"/>
      <c r="X6" s="552"/>
      <c r="Y6" s="552"/>
      <c r="Z6" s="552"/>
      <c r="AA6" s="552"/>
      <c r="AB6" s="552"/>
      <c r="AC6" s="552"/>
      <c r="AD6" s="552"/>
      <c r="AE6" s="552"/>
      <c r="AF6" s="552"/>
      <c r="AG6" s="553"/>
    </row>
    <row r="7" spans="1:33">
      <c r="A7" s="218" t="str">
        <f>"PI:  " &amp; IF('Period 1'!A6="","",'Period 1'!A6)</f>
        <v xml:space="preserve">PI:  </v>
      </c>
      <c r="B7" s="215">
        <f>'Period 1'!R5*Mult_P1</f>
        <v>0</v>
      </c>
      <c r="C7" s="216">
        <f>'Period 1'!P5*Mult_P1</f>
        <v>0</v>
      </c>
      <c r="D7" s="215">
        <f>'Period 2'!R5*Mult_P2</f>
        <v>0</v>
      </c>
      <c r="E7" s="216">
        <f>'Period 2'!P5*Mult_P2</f>
        <v>0</v>
      </c>
      <c r="F7" s="215">
        <f>'Period 3'!R5*Mult_P3</f>
        <v>0</v>
      </c>
      <c r="G7" s="216">
        <f>'Period 3'!P5*Mult_P3</f>
        <v>0</v>
      </c>
      <c r="H7" s="215">
        <f>'Period 4'!R5*Mult_P4</f>
        <v>0</v>
      </c>
      <c r="I7" s="216">
        <f>'Period 4'!P5*Mult_P4</f>
        <v>0</v>
      </c>
      <c r="J7" s="215">
        <f>'Period 5'!R5*Mult_P5</f>
        <v>0</v>
      </c>
      <c r="K7" s="216">
        <f>'Period 5'!P5*Mult_P5</f>
        <v>0</v>
      </c>
      <c r="L7" s="215">
        <f>'Period 6'!R5*Mult_P6</f>
        <v>0</v>
      </c>
      <c r="M7" s="216">
        <f>'Period 6'!P5*Mult_P6</f>
        <v>0</v>
      </c>
      <c r="N7" s="215">
        <f>'Period 7'!R5*Mult_P7</f>
        <v>0</v>
      </c>
      <c r="O7" s="217">
        <f>'Period 7'!P5*Mult_P7</f>
        <v>0</v>
      </c>
      <c r="P7" s="215">
        <f>'Period 8'!R5*Mult_P8</f>
        <v>0</v>
      </c>
      <c r="Q7" s="217">
        <f>'Period 8'!P5*Mult_P8</f>
        <v>0</v>
      </c>
      <c r="R7" s="215">
        <f>'Period 9'!R5*Mult_P9</f>
        <v>0</v>
      </c>
      <c r="S7" s="217">
        <f>'Period 9'!P5*Mult_P9</f>
        <v>0</v>
      </c>
      <c r="T7" s="215">
        <f>'Period 10'!R5*Mult_P10</f>
        <v>0</v>
      </c>
      <c r="U7" s="217">
        <f>'Period 10'!P5*Mult_P10</f>
        <v>0</v>
      </c>
      <c r="V7" s="215">
        <f>'Period 11'!R5*Mult_P11</f>
        <v>0</v>
      </c>
      <c r="W7" s="217">
        <f>'Period 11'!P5*Mult_P11</f>
        <v>0</v>
      </c>
      <c r="X7" s="215">
        <f>'Period 12'!R5*Mult_P12</f>
        <v>0</v>
      </c>
      <c r="Y7" s="217">
        <f>'Period 12'!P5*Mult_P12</f>
        <v>0</v>
      </c>
      <c r="Z7" s="215">
        <f>'Period 13'!R5*Mult_P13</f>
        <v>0</v>
      </c>
      <c r="AA7" s="217">
        <f>'Period 13'!P5*Mult_P13</f>
        <v>0</v>
      </c>
      <c r="AB7" s="215">
        <f>'Period 14'!R5*Mult_P14</f>
        <v>0</v>
      </c>
      <c r="AC7" s="217">
        <f>'Period 14'!P5*Mult_P14</f>
        <v>0</v>
      </c>
      <c r="AD7" s="215">
        <f>'Period 15'!R5*Mult_P15</f>
        <v>0</v>
      </c>
      <c r="AE7" s="217">
        <f>'Period 15'!P5*Mult_P15</f>
        <v>0</v>
      </c>
      <c r="AF7" s="215">
        <f>B7+D7+F7+H7+J7+L7+N7+P7+R7+T7+V7+X7+Z7+AB7+AD7</f>
        <v>0</v>
      </c>
      <c r="AG7" s="217">
        <f>C7+E7+G7+I7+K7+M7+O7+Q7+S7+U7+W7+Y7+AA7+AC7+AE7</f>
        <v>0</v>
      </c>
    </row>
    <row r="8" spans="1:33">
      <c r="A8" s="118" t="str">
        <f>"Co-PI:  " &amp; IF('Period 1'!A8="","",'Period 1'!A8)</f>
        <v xml:space="preserve">Co-PI:  </v>
      </c>
      <c r="B8" s="115">
        <f>'Period 1'!R7*Mult_P1</f>
        <v>0</v>
      </c>
      <c r="C8" s="123">
        <f>'Period 1'!P7*Mult_P1</f>
        <v>0</v>
      </c>
      <c r="D8" s="115">
        <f>'Period 2'!R7*Mult_P2</f>
        <v>0</v>
      </c>
      <c r="E8" s="123">
        <f>'Period 2'!P7*Mult_P2</f>
        <v>0</v>
      </c>
      <c r="F8" s="115">
        <f>'Period 3'!R7*Mult_P3</f>
        <v>0</v>
      </c>
      <c r="G8" s="123">
        <f>'Period 3'!P7*Mult_P3</f>
        <v>0</v>
      </c>
      <c r="H8" s="115">
        <f>'Period 4'!R7*Mult_P4</f>
        <v>0</v>
      </c>
      <c r="I8" s="123">
        <f>'Period 4'!P7*Mult_P4</f>
        <v>0</v>
      </c>
      <c r="J8" s="115">
        <f>'Period 5'!R7*Mult_P5</f>
        <v>0</v>
      </c>
      <c r="K8" s="123">
        <f>'Period 5'!P7*Mult_P5</f>
        <v>0</v>
      </c>
      <c r="L8" s="215">
        <f>'Period 6'!R7*Mult_P6</f>
        <v>0</v>
      </c>
      <c r="M8" s="216">
        <f>'Period 6'!P7*Mult_P6</f>
        <v>0</v>
      </c>
      <c r="N8" s="215">
        <f>'Period 7'!R7*Mult_P7</f>
        <v>0</v>
      </c>
      <c r="O8" s="217">
        <f>'Period 7'!P7*Mult_P7</f>
        <v>0</v>
      </c>
      <c r="P8" s="215">
        <f>'Period 8'!R7*Mult_P8</f>
        <v>0</v>
      </c>
      <c r="Q8" s="217">
        <f>'Period 8'!P7*Mult_P8</f>
        <v>0</v>
      </c>
      <c r="R8" s="215">
        <f>'Period 9'!R7*Mult_P9</f>
        <v>0</v>
      </c>
      <c r="S8" s="217">
        <f>'Period 9'!P7*Mult_P9</f>
        <v>0</v>
      </c>
      <c r="T8" s="215">
        <f>'Period 10'!R7*Mult_P10</f>
        <v>0</v>
      </c>
      <c r="U8" s="217">
        <f>'Period 10'!P7*Mult_P10</f>
        <v>0</v>
      </c>
      <c r="V8" s="215">
        <f>'Period 11'!R7*Mult_P11</f>
        <v>0</v>
      </c>
      <c r="W8" s="217">
        <f>'Period 11'!P7*Mult_P11</f>
        <v>0</v>
      </c>
      <c r="X8" s="215">
        <f>'Period 12'!R7*Mult_P12</f>
        <v>0</v>
      </c>
      <c r="Y8" s="217">
        <f>'Period 12'!P7*Mult_P12</f>
        <v>0</v>
      </c>
      <c r="Z8" s="215">
        <f>'Period 13'!R7*Mult_P13</f>
        <v>0</v>
      </c>
      <c r="AA8" s="217">
        <f>'Period 13'!P7*Mult_P13</f>
        <v>0</v>
      </c>
      <c r="AB8" s="215">
        <f>'Period 14'!R7*Mult_P14</f>
        <v>0</v>
      </c>
      <c r="AC8" s="217">
        <f>'Period 14'!P7*Mult_P14</f>
        <v>0</v>
      </c>
      <c r="AD8" s="215">
        <f>'Period 15'!R7*Mult_P15</f>
        <v>0</v>
      </c>
      <c r="AE8" s="217">
        <f>'Period 15'!P7*Mult_P15</f>
        <v>0</v>
      </c>
      <c r="AF8" s="215">
        <f t="shared" ref="AF8:AF31" si="0">B8+D8+F8+H8+J8+L8+N8+P8+R8+T8+V8+X8+Z8+AB8+AD8</f>
        <v>0</v>
      </c>
      <c r="AG8" s="217">
        <f t="shared" ref="AG8:AG31" si="1">C8+E8+G8+I8+K8+M8+O8+Q8+S8+U8+W8+Y8+AA8+AC8+AE8</f>
        <v>0</v>
      </c>
    </row>
    <row r="9" spans="1:33">
      <c r="A9" s="118" t="str">
        <f>"Co-PI:  " &amp; IF('Period 1'!A10="","",'Period 1'!A10)</f>
        <v xml:space="preserve">Co-PI:  </v>
      </c>
      <c r="B9" s="115">
        <f>'Period 1'!R9*Mult_P1</f>
        <v>0</v>
      </c>
      <c r="C9" s="123">
        <f>'Period 1'!P9*Mult_P1</f>
        <v>0</v>
      </c>
      <c r="D9" s="115">
        <f>'Period 2'!R9*Mult_P2</f>
        <v>0</v>
      </c>
      <c r="E9" s="123">
        <f>'Period 2'!P9*Mult_P2</f>
        <v>0</v>
      </c>
      <c r="F9" s="115">
        <f>'Period 3'!R9*Mult_P3</f>
        <v>0</v>
      </c>
      <c r="G9" s="123">
        <f>'Period 3'!P9*Mult_P3</f>
        <v>0</v>
      </c>
      <c r="H9" s="115">
        <f>'Period 4'!R9*Mult_P4</f>
        <v>0</v>
      </c>
      <c r="I9" s="123">
        <f>'Period 4'!P9*Mult_P4</f>
        <v>0</v>
      </c>
      <c r="J9" s="115">
        <f>'Period 5'!R9*Mult_P5</f>
        <v>0</v>
      </c>
      <c r="K9" s="123">
        <f>'Period 5'!P9*Mult_P5</f>
        <v>0</v>
      </c>
      <c r="L9" s="215">
        <f>'Period 6'!R9*Mult_P6</f>
        <v>0</v>
      </c>
      <c r="M9" s="216">
        <f>'Period 6'!P9*Mult_P6</f>
        <v>0</v>
      </c>
      <c r="N9" s="215">
        <f>'Period 7'!R9*Mult_P7</f>
        <v>0</v>
      </c>
      <c r="O9" s="217">
        <f>'Period 7'!P9*Mult_P7</f>
        <v>0</v>
      </c>
      <c r="P9" s="215">
        <f>'Period 8'!R9*Mult_P8</f>
        <v>0</v>
      </c>
      <c r="Q9" s="217">
        <f>'Period 8'!P9*Mult_P8</f>
        <v>0</v>
      </c>
      <c r="R9" s="215">
        <f>'Period 9'!R9*Mult_P9</f>
        <v>0</v>
      </c>
      <c r="S9" s="217">
        <f>'Period 9'!P9*Mult_P9</f>
        <v>0</v>
      </c>
      <c r="T9" s="215">
        <f>'Period 10'!R9*Mult_P10</f>
        <v>0</v>
      </c>
      <c r="U9" s="217">
        <f>'Period 10'!P9*Mult_P10</f>
        <v>0</v>
      </c>
      <c r="V9" s="215">
        <f>'Period 11'!R9*Mult_P11</f>
        <v>0</v>
      </c>
      <c r="W9" s="217">
        <f>'Period 11'!P9*Mult_P11</f>
        <v>0</v>
      </c>
      <c r="X9" s="215">
        <f>'Period 12'!R9*Mult_P12</f>
        <v>0</v>
      </c>
      <c r="Y9" s="217">
        <f>'Period 12'!P9*Mult_P12</f>
        <v>0</v>
      </c>
      <c r="Z9" s="215">
        <f>'Period 13'!R9*Mult_P13</f>
        <v>0</v>
      </c>
      <c r="AA9" s="217">
        <f>'Period 13'!P9*Mult_P13</f>
        <v>0</v>
      </c>
      <c r="AB9" s="215">
        <f>'Period 14'!R9*Mult_P14</f>
        <v>0</v>
      </c>
      <c r="AC9" s="217">
        <f>'Period 14'!P9*Mult_P14</f>
        <v>0</v>
      </c>
      <c r="AD9" s="215">
        <f>'Period 15'!R9*Mult_P15</f>
        <v>0</v>
      </c>
      <c r="AE9" s="217">
        <f>'Period 15'!P9*Mult_P15</f>
        <v>0</v>
      </c>
      <c r="AF9" s="215">
        <f t="shared" si="0"/>
        <v>0</v>
      </c>
      <c r="AG9" s="217">
        <f t="shared" si="1"/>
        <v>0</v>
      </c>
    </row>
    <row r="10" spans="1:33">
      <c r="A10" s="118" t="str">
        <f>"Co-PI:  " &amp; IF('Period 1'!A12="","",'Period 1'!A12)</f>
        <v xml:space="preserve">Co-PI:  </v>
      </c>
      <c r="B10" s="115">
        <f>'Period 1'!R11*Mult_P1</f>
        <v>0</v>
      </c>
      <c r="C10" s="123">
        <f>'Period 1'!P11*Mult_P1</f>
        <v>0</v>
      </c>
      <c r="D10" s="115">
        <f>'Period 2'!R11*Mult_P2</f>
        <v>0</v>
      </c>
      <c r="E10" s="123">
        <f>'Period 2'!P11*Mult_P2</f>
        <v>0</v>
      </c>
      <c r="F10" s="115">
        <f>'Period 3'!R11*Mult_P3</f>
        <v>0</v>
      </c>
      <c r="G10" s="123">
        <f>'Period 3'!P11*Mult_P3</f>
        <v>0</v>
      </c>
      <c r="H10" s="115">
        <f>'Period 4'!R11*Mult_P4</f>
        <v>0</v>
      </c>
      <c r="I10" s="123">
        <f>'Period 4'!P11*Mult_P4</f>
        <v>0</v>
      </c>
      <c r="J10" s="115">
        <f>'Period 5'!R11*Mult_P5</f>
        <v>0</v>
      </c>
      <c r="K10" s="123">
        <f>'Period 5'!P11*Mult_P5</f>
        <v>0</v>
      </c>
      <c r="L10" s="215">
        <f>'Period 6'!R11*Mult_P6</f>
        <v>0</v>
      </c>
      <c r="M10" s="216">
        <f>'Period 6'!P11*Mult_P6</f>
        <v>0</v>
      </c>
      <c r="N10" s="215">
        <f>'Period 7'!R11*Mult_P7</f>
        <v>0</v>
      </c>
      <c r="O10" s="217">
        <f>'Period 7'!P11*Mult_P7</f>
        <v>0</v>
      </c>
      <c r="P10" s="215">
        <f>'Period 8'!R11*Mult_P8</f>
        <v>0</v>
      </c>
      <c r="Q10" s="217">
        <f>'Period 8'!P11*Mult_P8</f>
        <v>0</v>
      </c>
      <c r="R10" s="215">
        <f>'Period 9'!R11*Mult_P9</f>
        <v>0</v>
      </c>
      <c r="S10" s="217">
        <f>'Period 9'!P11*Mult_P9</f>
        <v>0</v>
      </c>
      <c r="T10" s="215">
        <f>'Period 10'!R11*Mult_P10</f>
        <v>0</v>
      </c>
      <c r="U10" s="217">
        <f>'Period 10'!P11*Mult_P10</f>
        <v>0</v>
      </c>
      <c r="V10" s="215">
        <f>'Period 11'!R11*Mult_P11</f>
        <v>0</v>
      </c>
      <c r="W10" s="217">
        <f>'Period 11'!P11*Mult_P11</f>
        <v>0</v>
      </c>
      <c r="X10" s="215">
        <f>'Period 12'!R11*Mult_P12</f>
        <v>0</v>
      </c>
      <c r="Y10" s="217">
        <f>'Period 12'!P11*Mult_P12</f>
        <v>0</v>
      </c>
      <c r="Z10" s="215">
        <f>'Period 13'!R11*Mult_P13</f>
        <v>0</v>
      </c>
      <c r="AA10" s="217">
        <f>'Period 13'!P11*Mult_P13</f>
        <v>0</v>
      </c>
      <c r="AB10" s="215">
        <f>'Period 14'!R11*Mult_P14</f>
        <v>0</v>
      </c>
      <c r="AC10" s="217">
        <f>'Period 14'!P11*Mult_P14</f>
        <v>0</v>
      </c>
      <c r="AD10" s="215">
        <f>'Period 15'!R11*Mult_P15</f>
        <v>0</v>
      </c>
      <c r="AE10" s="217">
        <f>'Period 15'!P11*Mult_P15</f>
        <v>0</v>
      </c>
      <c r="AF10" s="215">
        <f t="shared" si="0"/>
        <v>0</v>
      </c>
      <c r="AG10" s="217">
        <f t="shared" si="1"/>
        <v>0</v>
      </c>
    </row>
    <row r="11" spans="1:33">
      <c r="A11" s="118" t="str">
        <f>"Co-PI:  " &amp; IF('Period 1'!A14="","",'Period 1'!A14)</f>
        <v xml:space="preserve">Co-PI:  </v>
      </c>
      <c r="B11" s="115">
        <f>'Period 1'!R13*Mult_P1</f>
        <v>0</v>
      </c>
      <c r="C11" s="123">
        <f>'Period 1'!P13*Mult_P1</f>
        <v>0</v>
      </c>
      <c r="D11" s="115">
        <f>'Period 2'!R13*Mult_P2</f>
        <v>0</v>
      </c>
      <c r="E11" s="123">
        <f>'Period 2'!P13*Mult_P2</f>
        <v>0</v>
      </c>
      <c r="F11" s="115">
        <f>'Period 3'!R13*Mult_P3</f>
        <v>0</v>
      </c>
      <c r="G11" s="123">
        <f>'Period 3'!P13*Mult_P3</f>
        <v>0</v>
      </c>
      <c r="H11" s="115">
        <f>'Period 4'!R13*Mult_P4</f>
        <v>0</v>
      </c>
      <c r="I11" s="123">
        <f>'Period 4'!P13*Mult_P4</f>
        <v>0</v>
      </c>
      <c r="J11" s="115">
        <f>'Period 5'!R13*Mult_P5</f>
        <v>0</v>
      </c>
      <c r="K11" s="123">
        <f>'Period 5'!P13*Mult_P5</f>
        <v>0</v>
      </c>
      <c r="L11" s="215">
        <f>'Period 6'!R13*Mult_P6</f>
        <v>0</v>
      </c>
      <c r="M11" s="216">
        <f>'Period 6'!P13*Mult_P6</f>
        <v>0</v>
      </c>
      <c r="N11" s="215">
        <f>'Period 7'!R13*Mult_P7</f>
        <v>0</v>
      </c>
      <c r="O11" s="217">
        <f>'Period 7'!P13*Mult_P7</f>
        <v>0</v>
      </c>
      <c r="P11" s="215">
        <f>'Period 8'!R13*Mult_P8</f>
        <v>0</v>
      </c>
      <c r="Q11" s="217">
        <f>'Period 8'!P13*Mult_P8</f>
        <v>0</v>
      </c>
      <c r="R11" s="215">
        <f>'Period 9'!R13*Mult_P9</f>
        <v>0</v>
      </c>
      <c r="S11" s="217">
        <f>'Period 9'!P13*Mult_P9</f>
        <v>0</v>
      </c>
      <c r="T11" s="215">
        <f>'Period 10'!R13*Mult_P10</f>
        <v>0</v>
      </c>
      <c r="U11" s="217">
        <f>'Period 10'!P13*Mult_P10</f>
        <v>0</v>
      </c>
      <c r="V11" s="215">
        <f>'Period 11'!R13*Mult_P11</f>
        <v>0</v>
      </c>
      <c r="W11" s="217">
        <f>'Period 11'!P13*Mult_P11</f>
        <v>0</v>
      </c>
      <c r="X11" s="215">
        <f>'Period 12'!R13*Mult_P12</f>
        <v>0</v>
      </c>
      <c r="Y11" s="217">
        <f>'Period 12'!P13*Mult_P12</f>
        <v>0</v>
      </c>
      <c r="Z11" s="215">
        <f>'Period 13'!R13*Mult_P13</f>
        <v>0</v>
      </c>
      <c r="AA11" s="217">
        <f>'Period 13'!P13*Mult_P13</f>
        <v>0</v>
      </c>
      <c r="AB11" s="215">
        <f>'Period 14'!R13*Mult_P14</f>
        <v>0</v>
      </c>
      <c r="AC11" s="217">
        <f>'Period 14'!P13*Mult_P14</f>
        <v>0</v>
      </c>
      <c r="AD11" s="215">
        <f>'Period 15'!R13*Mult_P15</f>
        <v>0</v>
      </c>
      <c r="AE11" s="217">
        <f>'Period 15'!P13*Mult_P15</f>
        <v>0</v>
      </c>
      <c r="AF11" s="215">
        <f t="shared" si="0"/>
        <v>0</v>
      </c>
      <c r="AG11" s="217">
        <f t="shared" si="1"/>
        <v>0</v>
      </c>
    </row>
    <row r="12" spans="1:33" hidden="1">
      <c r="A12" s="118" t="str">
        <f>"Co-PI:  " &amp; IF('Period 1'!A16="","",'Period 1'!A16)</f>
        <v xml:space="preserve">Co-PI:  </v>
      </c>
      <c r="B12" s="115">
        <f>'Period 1'!R15*Mult_P1</f>
        <v>0</v>
      </c>
      <c r="C12" s="216">
        <f>'Period 1'!P15*Mult_P1</f>
        <v>0</v>
      </c>
      <c r="D12" s="115">
        <f>'Period 2'!R15*Mult_P2</f>
        <v>0</v>
      </c>
      <c r="E12" s="216">
        <f>'Period 2'!P15*Mult_P2</f>
        <v>0</v>
      </c>
      <c r="F12" s="115">
        <f>'Period 3'!R15*Mult_P3</f>
        <v>0</v>
      </c>
      <c r="G12" s="123">
        <f>'Period 3'!P15*Mult_P3</f>
        <v>0</v>
      </c>
      <c r="H12" s="115">
        <f>'Period 4'!R15*Mult_P4</f>
        <v>0</v>
      </c>
      <c r="I12" s="123">
        <f>'Period 4'!P15*Mult_P4</f>
        <v>0</v>
      </c>
      <c r="J12" s="115">
        <f>'Period 5'!R15*Mult_P5</f>
        <v>0</v>
      </c>
      <c r="K12" s="123">
        <f>'Period 5'!P15*Mult_P5</f>
        <v>0</v>
      </c>
      <c r="L12" s="215">
        <f>'Period 6'!R15*Mult_P6</f>
        <v>0</v>
      </c>
      <c r="M12" s="216">
        <f>'Period 6'!P15*Mult_P6</f>
        <v>0</v>
      </c>
      <c r="N12" s="215">
        <f>'Period 7'!R15*Mult_P7</f>
        <v>0</v>
      </c>
      <c r="O12" s="217">
        <f>'Period 7'!P15*Mult_P7</f>
        <v>0</v>
      </c>
      <c r="P12" s="215">
        <f>'Period 8'!R15*Mult_P8</f>
        <v>0</v>
      </c>
      <c r="Q12" s="217">
        <f>'Period 8'!P15*Mult_P8</f>
        <v>0</v>
      </c>
      <c r="R12" s="215">
        <f>'Period 9'!R15*Mult_P9</f>
        <v>0</v>
      </c>
      <c r="S12" s="217">
        <f>'Period 9'!P15*Mult_P9</f>
        <v>0</v>
      </c>
      <c r="T12" s="215">
        <f>'Period 10'!R15*Mult_P10</f>
        <v>0</v>
      </c>
      <c r="U12" s="217">
        <f>'Period 10'!P15*Mult_P10</f>
        <v>0</v>
      </c>
      <c r="V12" s="215">
        <f>'Period 11'!R15*Mult_P11</f>
        <v>0</v>
      </c>
      <c r="W12" s="217">
        <f>'Period 11'!P15*Mult_P11</f>
        <v>0</v>
      </c>
      <c r="X12" s="215">
        <f>'Period 12'!R15*Mult_P12</f>
        <v>0</v>
      </c>
      <c r="Y12" s="217">
        <f>'Period 12'!P15*Mult_P12</f>
        <v>0</v>
      </c>
      <c r="Z12" s="215">
        <f>'Period 13'!R15*Mult_P13</f>
        <v>0</v>
      </c>
      <c r="AA12" s="217">
        <f>'Period 13'!P15*Mult_P13</f>
        <v>0</v>
      </c>
      <c r="AB12" s="215">
        <f>'Period 14'!R15*Mult_P14</f>
        <v>0</v>
      </c>
      <c r="AC12" s="217">
        <f>'Period 14'!P15*Mult_P14</f>
        <v>0</v>
      </c>
      <c r="AD12" s="215">
        <f>'Period 15'!R15*Mult_P15</f>
        <v>0</v>
      </c>
      <c r="AE12" s="217">
        <f>'Period 15'!P15*Mult_P15</f>
        <v>0</v>
      </c>
      <c r="AF12" s="215">
        <f t="shared" si="0"/>
        <v>0</v>
      </c>
      <c r="AG12" s="217">
        <f t="shared" si="1"/>
        <v>0</v>
      </c>
    </row>
    <row r="13" spans="1:33" hidden="1">
      <c r="A13" s="118" t="str">
        <f>"Co-PI:  " &amp; IF('Period 1'!A18="","",'Period 1'!A18)</f>
        <v xml:space="preserve">Co-PI:  </v>
      </c>
      <c r="B13" s="115">
        <f>'Period 1'!R17*Mult_P1</f>
        <v>0</v>
      </c>
      <c r="C13" s="123">
        <f>'Period 1'!P17*Mult_P1</f>
        <v>0</v>
      </c>
      <c r="D13" s="115">
        <f>'Period 2'!R17*Mult_P2</f>
        <v>0</v>
      </c>
      <c r="E13" s="123">
        <f>'Period 2'!P17*Mult_P2</f>
        <v>0</v>
      </c>
      <c r="F13" s="115">
        <f>'Period 3'!R17*Mult_P3</f>
        <v>0</v>
      </c>
      <c r="G13" s="123">
        <f>'Period 3'!P17*Mult_P3</f>
        <v>0</v>
      </c>
      <c r="H13" s="115">
        <f>'Period 4'!R17*Mult_P4</f>
        <v>0</v>
      </c>
      <c r="I13" s="123">
        <f>'Period 4'!P17*Mult_P4</f>
        <v>0</v>
      </c>
      <c r="J13" s="115">
        <f>'Period 5'!R17*Mult_P5</f>
        <v>0</v>
      </c>
      <c r="K13" s="123">
        <f>'Period 5'!P17*Mult_P5</f>
        <v>0</v>
      </c>
      <c r="L13" s="215">
        <f>'Period 6'!R17*Mult_P6</f>
        <v>0</v>
      </c>
      <c r="M13" s="216">
        <f>'Period 6'!P17*Mult_P6</f>
        <v>0</v>
      </c>
      <c r="N13" s="215">
        <f>'Period 7'!R17*Mult_P7</f>
        <v>0</v>
      </c>
      <c r="O13" s="217">
        <f>'Period 7'!P17*Mult_P7</f>
        <v>0</v>
      </c>
      <c r="P13" s="215">
        <f>'Period 8'!R17*Mult_P8</f>
        <v>0</v>
      </c>
      <c r="Q13" s="217">
        <f>'Period 8'!P17*Mult_P8</f>
        <v>0</v>
      </c>
      <c r="R13" s="215">
        <f>'Period 9'!R17*Mult_P9</f>
        <v>0</v>
      </c>
      <c r="S13" s="217">
        <f>'Period 9'!P17*Mult_P9</f>
        <v>0</v>
      </c>
      <c r="T13" s="215">
        <f>'Period 10'!R17*Mult_P10</f>
        <v>0</v>
      </c>
      <c r="U13" s="217">
        <f>'Period 10'!P17*Mult_P10</f>
        <v>0</v>
      </c>
      <c r="V13" s="215">
        <f>'Period 11'!R17*Mult_P11</f>
        <v>0</v>
      </c>
      <c r="W13" s="217">
        <f>'Period 11'!P17*Mult_P11</f>
        <v>0</v>
      </c>
      <c r="X13" s="215">
        <f>'Period 12'!R17*Mult_P12</f>
        <v>0</v>
      </c>
      <c r="Y13" s="217">
        <f>'Period 12'!P17*Mult_P12</f>
        <v>0</v>
      </c>
      <c r="Z13" s="215">
        <f>'Period 13'!R17*Mult_P13</f>
        <v>0</v>
      </c>
      <c r="AA13" s="217">
        <f>'Period 13'!P7*Mult_P13</f>
        <v>0</v>
      </c>
      <c r="AB13" s="215">
        <f>'Period 14'!R17*Mult_P14</f>
        <v>0</v>
      </c>
      <c r="AC13" s="217">
        <f>'Period 14'!P17*Mult_P14</f>
        <v>0</v>
      </c>
      <c r="AD13" s="215">
        <f>'Period 15'!R17*Mult_P15</f>
        <v>0</v>
      </c>
      <c r="AE13" s="217">
        <f>'Period 15'!P17*Mult_P15</f>
        <v>0</v>
      </c>
      <c r="AF13" s="215">
        <f t="shared" si="0"/>
        <v>0</v>
      </c>
      <c r="AG13" s="217">
        <f t="shared" si="1"/>
        <v>0</v>
      </c>
    </row>
    <row r="14" spans="1:33" hidden="1">
      <c r="A14" s="118" t="str">
        <f>"Co-PI:  " &amp; IF('Period 1'!A20="","",'Period 1'!A20)</f>
        <v xml:space="preserve">Co-PI:  </v>
      </c>
      <c r="B14" s="115">
        <f>'Period 1'!R19*Mult_P1</f>
        <v>0</v>
      </c>
      <c r="C14" s="123">
        <f>'Period 1'!P19*Mult_P1</f>
        <v>0</v>
      </c>
      <c r="D14" s="115">
        <f>'Period 2'!R19*Mult_P2</f>
        <v>0</v>
      </c>
      <c r="E14" s="123">
        <f>'Period 2'!P19*Mult_P2</f>
        <v>0</v>
      </c>
      <c r="F14" s="115">
        <f>'Period 3'!R19*Mult_P3</f>
        <v>0</v>
      </c>
      <c r="G14" s="123">
        <f>'Period 3'!P19*Mult_P3</f>
        <v>0</v>
      </c>
      <c r="H14" s="115">
        <f>'Period 4'!R19*Mult_P4</f>
        <v>0</v>
      </c>
      <c r="I14" s="123">
        <f>'Period 4'!P19*Mult_P4</f>
        <v>0</v>
      </c>
      <c r="J14" s="115">
        <f>'Period 5'!R19*Mult_P5</f>
        <v>0</v>
      </c>
      <c r="K14" s="123">
        <f>'Period 5'!P19*Mult_P5</f>
        <v>0</v>
      </c>
      <c r="L14" s="215">
        <f>'Period 6'!R19*Mult_P6</f>
        <v>0</v>
      </c>
      <c r="M14" s="216">
        <f>'Period 6'!P19*Mult_P6</f>
        <v>0</v>
      </c>
      <c r="N14" s="215">
        <f>'Period 7'!R19*Mult_P7</f>
        <v>0</v>
      </c>
      <c r="O14" s="217">
        <f>'Period 7'!P19*Mult_P7</f>
        <v>0</v>
      </c>
      <c r="P14" s="215">
        <f>'Period 8'!R19*Mult_P8</f>
        <v>0</v>
      </c>
      <c r="Q14" s="217">
        <f>'Period 8'!P19*Mult_P8</f>
        <v>0</v>
      </c>
      <c r="R14" s="215">
        <f>'Period 9'!R19*Mult_P9</f>
        <v>0</v>
      </c>
      <c r="S14" s="217">
        <f>'Period 9'!P19*Mult_P9</f>
        <v>0</v>
      </c>
      <c r="T14" s="215">
        <f>'Period 10'!R19*Mult_P10</f>
        <v>0</v>
      </c>
      <c r="U14" s="217">
        <f>'Period 10'!P19*Mult_P10</f>
        <v>0</v>
      </c>
      <c r="V14" s="215">
        <f>'Period 11'!R19*Mult_P11</f>
        <v>0</v>
      </c>
      <c r="W14" s="217">
        <f>'Period 11'!P19*Mult_P11</f>
        <v>0</v>
      </c>
      <c r="X14" s="215">
        <f>'Period 12'!R19*Mult_P12</f>
        <v>0</v>
      </c>
      <c r="Y14" s="217">
        <f>'Period 12'!P19*Mult_P12</f>
        <v>0</v>
      </c>
      <c r="Z14" s="215">
        <f>'Period 13'!R19*Mult_P13</f>
        <v>0</v>
      </c>
      <c r="AA14" s="217">
        <f>'Period 13'!P19*Mult_P13</f>
        <v>0</v>
      </c>
      <c r="AB14" s="215">
        <f>'Period 14'!R19*Mult_P14</f>
        <v>0</v>
      </c>
      <c r="AC14" s="217">
        <f>'Period 14'!P19*Mult_P14</f>
        <v>0</v>
      </c>
      <c r="AD14" s="215">
        <f>'Period 15'!R19*Mult_P15</f>
        <v>0</v>
      </c>
      <c r="AE14" s="217">
        <f>'Period 15'!P19*Mult_P15</f>
        <v>0</v>
      </c>
      <c r="AF14" s="215">
        <f t="shared" si="0"/>
        <v>0</v>
      </c>
      <c r="AG14" s="217">
        <f t="shared" si="1"/>
        <v>0</v>
      </c>
    </row>
    <row r="15" spans="1:33" hidden="1">
      <c r="A15" s="118" t="str">
        <f>"Co-PI:  " &amp; IF('Period 1'!A22="","",'Period 1'!A22)</f>
        <v xml:space="preserve">Co-PI:  </v>
      </c>
      <c r="B15" s="115">
        <f>'Period 1'!R21*Mult_P1</f>
        <v>0</v>
      </c>
      <c r="C15" s="123">
        <f>'Period 1'!P21*Mult_P1</f>
        <v>0</v>
      </c>
      <c r="D15" s="115">
        <f>'Period 2'!R21*Mult_P2</f>
        <v>0</v>
      </c>
      <c r="E15" s="123">
        <f>'Period 2'!P21*Mult_P2</f>
        <v>0</v>
      </c>
      <c r="F15" s="115">
        <f>'Period 3'!R21*Mult_P3</f>
        <v>0</v>
      </c>
      <c r="G15" s="123">
        <f>'Period 3'!P21*Mult_P3</f>
        <v>0</v>
      </c>
      <c r="H15" s="115">
        <f>'Period 4'!R21*Mult_P4</f>
        <v>0</v>
      </c>
      <c r="I15" s="123">
        <f>'Period 4'!P21*Mult_P4</f>
        <v>0</v>
      </c>
      <c r="J15" s="115">
        <f>'Period 5'!R21*Mult_P5</f>
        <v>0</v>
      </c>
      <c r="K15" s="123">
        <f>'Period 5'!P21*Mult_P5</f>
        <v>0</v>
      </c>
      <c r="L15" s="215">
        <f>'Period 6'!R21*Mult_P6</f>
        <v>0</v>
      </c>
      <c r="M15" s="216">
        <f>'Period 6'!P21*Mult_P6</f>
        <v>0</v>
      </c>
      <c r="N15" s="215">
        <f>'Period 7'!R21*Mult_P7</f>
        <v>0</v>
      </c>
      <c r="O15" s="217">
        <f>'Period 7'!P21*Mult_P7</f>
        <v>0</v>
      </c>
      <c r="P15" s="215">
        <f>'Period 8'!R21*Mult_P8</f>
        <v>0</v>
      </c>
      <c r="Q15" s="217">
        <f>'Period 8'!P21*Mult_P8</f>
        <v>0</v>
      </c>
      <c r="R15" s="215">
        <f>'Period 9'!R21*Mult_P9</f>
        <v>0</v>
      </c>
      <c r="S15" s="217">
        <f>'Period 9'!P21*Mult_P9</f>
        <v>0</v>
      </c>
      <c r="T15" s="215">
        <f>'Period 10'!R21*Mult_P10</f>
        <v>0</v>
      </c>
      <c r="U15" s="217">
        <f>'Period 10'!P21*Mult_P10</f>
        <v>0</v>
      </c>
      <c r="V15" s="215">
        <f>'Period 11'!R21*Mult_P11</f>
        <v>0</v>
      </c>
      <c r="W15" s="217">
        <f>'Period 11'!P21*Mult_P11</f>
        <v>0</v>
      </c>
      <c r="X15" s="215">
        <f>'Period 12'!R21*Mult_P12</f>
        <v>0</v>
      </c>
      <c r="Y15" s="217">
        <f>'Period 12'!P21*Mult_P12</f>
        <v>0</v>
      </c>
      <c r="Z15" s="215">
        <f>'Period 13'!R21*Mult_P13</f>
        <v>0</v>
      </c>
      <c r="AA15" s="217">
        <f>'Period 13'!P21*Mult_P13</f>
        <v>0</v>
      </c>
      <c r="AB15" s="215">
        <f>'Period 14'!R21*Mult_P14</f>
        <v>0</v>
      </c>
      <c r="AC15" s="217">
        <f>'Period 14'!P21*Mult_P14</f>
        <v>0</v>
      </c>
      <c r="AD15" s="215">
        <f>'Period 15'!R21*Mult_P15</f>
        <v>0</v>
      </c>
      <c r="AE15" s="217">
        <f>'Period 15'!P21*Mult_P15</f>
        <v>0</v>
      </c>
      <c r="AF15" s="215">
        <f t="shared" si="0"/>
        <v>0</v>
      </c>
      <c r="AG15" s="217">
        <f t="shared" si="1"/>
        <v>0</v>
      </c>
    </row>
    <row r="16" spans="1:33" hidden="1">
      <c r="A16" s="118" t="str">
        <f>"Co-PI:  " &amp; IF('Period 1'!A24="","",'Period 1'!A24)</f>
        <v xml:space="preserve">Co-PI:  </v>
      </c>
      <c r="B16" s="115">
        <f>'Period 1'!R23*Mult_P1</f>
        <v>0</v>
      </c>
      <c r="C16" s="123">
        <f>'Period 1'!P23*Mult_P1</f>
        <v>0</v>
      </c>
      <c r="D16" s="115">
        <f>'Period 2'!R23*Mult_P2</f>
        <v>0</v>
      </c>
      <c r="E16" s="123">
        <f>'Period 2'!P23*Mult_P2</f>
        <v>0</v>
      </c>
      <c r="F16" s="115">
        <f>'Period 3'!R23*Mult_P3</f>
        <v>0</v>
      </c>
      <c r="G16" s="123">
        <f>'Period 3'!P23*Mult_P3</f>
        <v>0</v>
      </c>
      <c r="H16" s="115">
        <f>'Period 4'!R23*Mult_P4</f>
        <v>0</v>
      </c>
      <c r="I16" s="123">
        <f>'Period 4'!P23*Mult_P4</f>
        <v>0</v>
      </c>
      <c r="J16" s="115">
        <f>'Period 5'!R23*Mult_P5</f>
        <v>0</v>
      </c>
      <c r="K16" s="123">
        <f>'Period 5'!P23*Mult_P5</f>
        <v>0</v>
      </c>
      <c r="L16" s="215">
        <f>'Period 6'!R23*Mult_P6</f>
        <v>0</v>
      </c>
      <c r="M16" s="216">
        <f>'Period 6'!P23*Mult_P6</f>
        <v>0</v>
      </c>
      <c r="N16" s="215">
        <f>'Period 7'!R23*Mult_P7</f>
        <v>0</v>
      </c>
      <c r="O16" s="217">
        <f>'Period 7'!P23*Mult_P7</f>
        <v>0</v>
      </c>
      <c r="P16" s="215">
        <f>'Period 8'!R23*Mult_P8</f>
        <v>0</v>
      </c>
      <c r="Q16" s="217">
        <f>'Period 8'!P23*Mult_P8</f>
        <v>0</v>
      </c>
      <c r="R16" s="215">
        <f>'Period 9'!R23*Mult_P9</f>
        <v>0</v>
      </c>
      <c r="S16" s="217">
        <f>'Period 9'!P23*Mult_P9</f>
        <v>0</v>
      </c>
      <c r="T16" s="215">
        <f>'Period 10'!R23*Mult_P10</f>
        <v>0</v>
      </c>
      <c r="U16" s="217">
        <f>'Period 10'!P23*Mult_P10</f>
        <v>0</v>
      </c>
      <c r="V16" s="215">
        <f>'Period 11'!R23*Mult_P11</f>
        <v>0</v>
      </c>
      <c r="W16" s="217">
        <f>'Period 11'!P23*Mult_P11</f>
        <v>0</v>
      </c>
      <c r="X16" s="215">
        <f>'Period 12'!R23*Mult_P12</f>
        <v>0</v>
      </c>
      <c r="Y16" s="217">
        <f>'Period 12'!P23*Mult_P12</f>
        <v>0</v>
      </c>
      <c r="Z16" s="215">
        <f>'Period 13'!R23*Mult_P13</f>
        <v>0</v>
      </c>
      <c r="AA16" s="217">
        <f>'Period 13'!P23*Mult_P13</f>
        <v>0</v>
      </c>
      <c r="AB16" s="215">
        <f>'Period 14'!R23*Mult_P14</f>
        <v>0</v>
      </c>
      <c r="AC16" s="217">
        <f>'Period 14'!P23*Mult_P14</f>
        <v>0</v>
      </c>
      <c r="AD16" s="215">
        <f>'Period 15'!R23*Mult_P15</f>
        <v>0</v>
      </c>
      <c r="AE16" s="217">
        <f>'Period 15'!P23*Mult_P15</f>
        <v>0</v>
      </c>
      <c r="AF16" s="215">
        <f t="shared" si="0"/>
        <v>0</v>
      </c>
      <c r="AG16" s="217">
        <f t="shared" si="1"/>
        <v>0</v>
      </c>
    </row>
    <row r="17" spans="1:33" hidden="1">
      <c r="A17" s="118" t="str">
        <f>"Co-PI:  " &amp; IF('Period 1'!A26="","",'Period 1'!A26)</f>
        <v xml:space="preserve">Co-PI:  </v>
      </c>
      <c r="B17" s="115">
        <f>'Period 1'!R25*Mult_P1</f>
        <v>0</v>
      </c>
      <c r="C17" s="123">
        <f>'Period 1'!P25*Mult_P1</f>
        <v>0</v>
      </c>
      <c r="D17" s="115">
        <f>'Period 2'!R25*Mult_P2</f>
        <v>0</v>
      </c>
      <c r="E17" s="123">
        <f>'Period 2'!P25*Mult_P2</f>
        <v>0</v>
      </c>
      <c r="F17" s="115">
        <f>'Period 3'!R25*Mult_P3</f>
        <v>0</v>
      </c>
      <c r="G17" s="123">
        <f>'Period 3'!P25*Mult_P3</f>
        <v>0</v>
      </c>
      <c r="H17" s="115">
        <f>'Period 4'!R25*Mult_P4</f>
        <v>0</v>
      </c>
      <c r="I17" s="123">
        <f>'Period 4'!P25*Mult_P4</f>
        <v>0</v>
      </c>
      <c r="J17" s="115">
        <f>'Period 5'!R25*Mult_P5</f>
        <v>0</v>
      </c>
      <c r="K17" s="123">
        <f>'Period 5'!P25*Mult_P5</f>
        <v>0</v>
      </c>
      <c r="L17" s="215">
        <f>'Period 6'!R25*Mult_P6</f>
        <v>0</v>
      </c>
      <c r="M17" s="216">
        <f>'Period 6'!P25*Mult_P6</f>
        <v>0</v>
      </c>
      <c r="N17" s="215">
        <f>'Period 7'!R25*Mult_P7</f>
        <v>0</v>
      </c>
      <c r="O17" s="217">
        <f>'Period 7'!P25*Mult_P7</f>
        <v>0</v>
      </c>
      <c r="P17" s="215">
        <f>'Period 8'!R25*Mult_P8</f>
        <v>0</v>
      </c>
      <c r="Q17" s="217">
        <f>'Period 8'!P25*Mult_P8</f>
        <v>0</v>
      </c>
      <c r="R17" s="215">
        <f>'Period 9'!R25*Mult_P9</f>
        <v>0</v>
      </c>
      <c r="S17" s="217">
        <f>'Period 9'!P25*Mult_P9</f>
        <v>0</v>
      </c>
      <c r="T17" s="215">
        <f>'Period 10'!R25*Mult_P10</f>
        <v>0</v>
      </c>
      <c r="U17" s="217">
        <f>'Period 10'!P25*Mult_P10</f>
        <v>0</v>
      </c>
      <c r="V17" s="215">
        <f>'Period 11'!R25*Mult_P11</f>
        <v>0</v>
      </c>
      <c r="W17" s="217">
        <f>'Period 11'!P25*Mult_P11</f>
        <v>0</v>
      </c>
      <c r="X17" s="215">
        <f>'Period 12'!R25*Mult_P12</f>
        <v>0</v>
      </c>
      <c r="Y17" s="217">
        <f>'Period 12'!P25*Mult_P12</f>
        <v>0</v>
      </c>
      <c r="Z17" s="215">
        <f>'Period 13'!R25*Mult_P13</f>
        <v>0</v>
      </c>
      <c r="AA17" s="217">
        <f>'Period 13'!P25*Mult_P13</f>
        <v>0</v>
      </c>
      <c r="AB17" s="215">
        <f>'Period 14'!R25*Mult_P14</f>
        <v>0</v>
      </c>
      <c r="AC17" s="217">
        <f>'Period 14'!P25*Mult_P14</f>
        <v>0</v>
      </c>
      <c r="AD17" s="215">
        <f>'Period 15'!R25*Mult_P15</f>
        <v>0</v>
      </c>
      <c r="AE17" s="217">
        <f>'Period 15'!P25*Mult_P15</f>
        <v>0</v>
      </c>
      <c r="AF17" s="215">
        <f t="shared" si="0"/>
        <v>0</v>
      </c>
      <c r="AG17" s="217">
        <f t="shared" si="1"/>
        <v>0</v>
      </c>
    </row>
    <row r="18" spans="1:33" hidden="1">
      <c r="A18" s="118" t="str">
        <f>"Co-PI:  " &amp; IF('Period 1'!A28="","",'Period 1'!A28)</f>
        <v xml:space="preserve">Co-PI:  </v>
      </c>
      <c r="B18" s="115">
        <f>'Period 1'!R27*Mult_P1</f>
        <v>0</v>
      </c>
      <c r="C18" s="123">
        <f>'Period 1'!P27*Mult_P1</f>
        <v>0</v>
      </c>
      <c r="D18" s="115">
        <f>'Period 2'!R27*Mult_P2</f>
        <v>0</v>
      </c>
      <c r="E18" s="123">
        <f>'Period 2'!P27*Mult_P2</f>
        <v>0</v>
      </c>
      <c r="F18" s="115">
        <f>'Period 3'!R27*Mult_P3</f>
        <v>0</v>
      </c>
      <c r="G18" s="123">
        <f>'Period 3'!P27*Mult_P3</f>
        <v>0</v>
      </c>
      <c r="H18" s="115">
        <f>'Period 4'!R27*Mult_P4</f>
        <v>0</v>
      </c>
      <c r="I18" s="123">
        <f>'Period 4'!P27*Mult_P4</f>
        <v>0</v>
      </c>
      <c r="J18" s="115">
        <f>'Period 5'!R27*Mult_P5</f>
        <v>0</v>
      </c>
      <c r="K18" s="123">
        <f>'Period 5'!P27*Mult_P5</f>
        <v>0</v>
      </c>
      <c r="L18" s="215">
        <f>'Period 6'!R27*Mult_P6</f>
        <v>0</v>
      </c>
      <c r="M18" s="216">
        <f>'Period 6'!P27*Mult_P6</f>
        <v>0</v>
      </c>
      <c r="N18" s="215">
        <f>'Period 7'!R27*Mult_P7</f>
        <v>0</v>
      </c>
      <c r="O18" s="217">
        <f>'Period 7'!P27*Mult_P7</f>
        <v>0</v>
      </c>
      <c r="P18" s="215">
        <f>'Period 8'!R27*Mult_P8</f>
        <v>0</v>
      </c>
      <c r="Q18" s="217">
        <f>'Period 8'!P27*Mult_P8</f>
        <v>0</v>
      </c>
      <c r="R18" s="215">
        <f>'Period 9'!R27*Mult_P9</f>
        <v>0</v>
      </c>
      <c r="S18" s="217">
        <f>'Period 9'!P27*Mult_P9</f>
        <v>0</v>
      </c>
      <c r="T18" s="215">
        <f>'Period 10'!R27*Mult_P10</f>
        <v>0</v>
      </c>
      <c r="U18" s="217">
        <f>'Period 10'!P27*Mult_P10</f>
        <v>0</v>
      </c>
      <c r="V18" s="215">
        <f>'Period 11'!R27*Mult_P11</f>
        <v>0</v>
      </c>
      <c r="W18" s="217">
        <f>'Period 11'!P27*Mult_P11</f>
        <v>0</v>
      </c>
      <c r="X18" s="215">
        <f>'Period 12'!R27*Mult_P12</f>
        <v>0</v>
      </c>
      <c r="Y18" s="217">
        <f>'Period 12'!P27*Mult_P12</f>
        <v>0</v>
      </c>
      <c r="Z18" s="215">
        <f>'Period 13'!R27*Mult_P13</f>
        <v>0</v>
      </c>
      <c r="AA18" s="217">
        <f>'Period 13'!P27*Mult_P13</f>
        <v>0</v>
      </c>
      <c r="AB18" s="215">
        <f>'Period 14'!R27*Mult_P14</f>
        <v>0</v>
      </c>
      <c r="AC18" s="217">
        <f>'Period 14'!P27*Mult_P14</f>
        <v>0</v>
      </c>
      <c r="AD18" s="215">
        <f>'Period 15'!R27*Mult_P15</f>
        <v>0</v>
      </c>
      <c r="AE18" s="217">
        <f>'Period 15'!P27*Mult_P15</f>
        <v>0</v>
      </c>
      <c r="AF18" s="215">
        <f t="shared" si="0"/>
        <v>0</v>
      </c>
      <c r="AG18" s="217">
        <f t="shared" si="1"/>
        <v>0</v>
      </c>
    </row>
    <row r="19" spans="1:33" hidden="1">
      <c r="A19" s="118" t="str">
        <f>"Co-PI:  " &amp; IF('Period 1'!A30="","",'Period 1'!A30)</f>
        <v xml:space="preserve">Co-PI:  </v>
      </c>
      <c r="B19" s="115">
        <f>'Period 1'!R29*Mult_P1</f>
        <v>0</v>
      </c>
      <c r="C19" s="123">
        <f>'Period 1'!P29*Mult_P1</f>
        <v>0</v>
      </c>
      <c r="D19" s="115">
        <f>'Period 2'!R29*Mult_P2</f>
        <v>0</v>
      </c>
      <c r="E19" s="123">
        <f>'Period 2'!P29*Mult_P2</f>
        <v>0</v>
      </c>
      <c r="F19" s="115">
        <f>'Period 3'!R29*Mult_P3</f>
        <v>0</v>
      </c>
      <c r="G19" s="123">
        <f>'Period 3'!P29*Mult_P3</f>
        <v>0</v>
      </c>
      <c r="H19" s="115">
        <f>'Period 4'!R29*Mult_P4</f>
        <v>0</v>
      </c>
      <c r="I19" s="123">
        <f>'Period 4'!P29*Mult_P4</f>
        <v>0</v>
      </c>
      <c r="J19" s="115">
        <f>'Period 5'!R29*Mult_P5</f>
        <v>0</v>
      </c>
      <c r="K19" s="123">
        <f>'Period 5'!P29*Mult_P5</f>
        <v>0</v>
      </c>
      <c r="L19" s="215">
        <f>'Period 6'!R29*Mult_P6</f>
        <v>0</v>
      </c>
      <c r="M19" s="216">
        <f>'Period 6'!P29*Mult_P6</f>
        <v>0</v>
      </c>
      <c r="N19" s="215">
        <f>'Period 7'!R29*Mult_P7</f>
        <v>0</v>
      </c>
      <c r="O19" s="217">
        <f>'Period 7'!P29*Mult_P7</f>
        <v>0</v>
      </c>
      <c r="P19" s="215">
        <f>'Period 8'!R29*Mult_P8</f>
        <v>0</v>
      </c>
      <c r="Q19" s="217">
        <f>'Period 8'!P29*Mult_P8</f>
        <v>0</v>
      </c>
      <c r="R19" s="215">
        <f>'Period 9'!R29*Mult_P9</f>
        <v>0</v>
      </c>
      <c r="S19" s="217">
        <f>'Period 9'!P29*Mult_P9</f>
        <v>0</v>
      </c>
      <c r="T19" s="215">
        <f>'Period 10'!R29*Mult_P10</f>
        <v>0</v>
      </c>
      <c r="U19" s="217">
        <f>'Period 10'!P29*Mult_P10</f>
        <v>0</v>
      </c>
      <c r="V19" s="215">
        <f>'Period 11'!R29*Mult_P11</f>
        <v>0</v>
      </c>
      <c r="W19" s="217">
        <f>'Period 11'!P29*Mult_P11</f>
        <v>0</v>
      </c>
      <c r="X19" s="215">
        <f>'Period 12'!R29*Mult_P12</f>
        <v>0</v>
      </c>
      <c r="Y19" s="217">
        <f>'Period 12'!P29*Mult_P12</f>
        <v>0</v>
      </c>
      <c r="Z19" s="215">
        <f>'Period 13'!R29*Mult_P13</f>
        <v>0</v>
      </c>
      <c r="AA19" s="217">
        <f>'Period 13'!P29*Mult_P13</f>
        <v>0</v>
      </c>
      <c r="AB19" s="215">
        <f>'Period 14'!R29*Mult_P14</f>
        <v>0</v>
      </c>
      <c r="AC19" s="217">
        <f>'Period 14'!P29*Mult_P14</f>
        <v>0</v>
      </c>
      <c r="AD19" s="215">
        <f>'Period 15'!R29*Mult_P15</f>
        <v>0</v>
      </c>
      <c r="AE19" s="217">
        <f>'Period 15'!P29*Mult_P15</f>
        <v>0</v>
      </c>
      <c r="AF19" s="215">
        <f t="shared" si="0"/>
        <v>0</v>
      </c>
      <c r="AG19" s="217">
        <f t="shared" si="1"/>
        <v>0</v>
      </c>
    </row>
    <row r="20" spans="1:33" hidden="1">
      <c r="A20" s="118" t="str">
        <f>"Co-PI:  " &amp; IF('Period 1'!A32="","",'Period 1'!A32)</f>
        <v xml:space="preserve">Co-PI:  </v>
      </c>
      <c r="B20" s="115">
        <f>'Period 1'!R31*Mult_P1</f>
        <v>0</v>
      </c>
      <c r="C20" s="123">
        <f>'Period 1'!P31*Mult_P1</f>
        <v>0</v>
      </c>
      <c r="D20" s="115">
        <f>'Period 2'!R31*Mult_P2</f>
        <v>0</v>
      </c>
      <c r="E20" s="123">
        <f>'Period 2'!P31*Mult_P2</f>
        <v>0</v>
      </c>
      <c r="F20" s="115">
        <f>'Period 3'!R31*Mult_P3</f>
        <v>0</v>
      </c>
      <c r="G20" s="123">
        <f>'Period 3'!P31*Mult_P3</f>
        <v>0</v>
      </c>
      <c r="H20" s="115">
        <f>'Period 4'!R31*Mult_P4</f>
        <v>0</v>
      </c>
      <c r="I20" s="123">
        <f>'Period 4'!P31*Mult_P4</f>
        <v>0</v>
      </c>
      <c r="J20" s="115">
        <f>'Period 5'!R31*Mult_P5</f>
        <v>0</v>
      </c>
      <c r="K20" s="123">
        <f>'Period 5'!P31*Mult_P5</f>
        <v>0</v>
      </c>
      <c r="L20" s="215">
        <f>'Period 6'!R31*Mult_P6</f>
        <v>0</v>
      </c>
      <c r="M20" s="216">
        <f>'Period 6'!P31*Mult_P6</f>
        <v>0</v>
      </c>
      <c r="N20" s="215">
        <f>'Period 7'!R31*Mult_P7</f>
        <v>0</v>
      </c>
      <c r="O20" s="217">
        <f>'Period 7'!P31*Mult_P7</f>
        <v>0</v>
      </c>
      <c r="P20" s="215">
        <f>'Period 8'!R31*Mult_P8</f>
        <v>0</v>
      </c>
      <c r="Q20" s="217">
        <f>'Period 8'!P31*Mult_P8</f>
        <v>0</v>
      </c>
      <c r="R20" s="215">
        <f>'Period 9'!R31*Mult_P9</f>
        <v>0</v>
      </c>
      <c r="S20" s="217">
        <f>'Period 9'!P31*Mult_P9</f>
        <v>0</v>
      </c>
      <c r="T20" s="215">
        <f>'Period 10'!R31*Mult_P10</f>
        <v>0</v>
      </c>
      <c r="U20" s="217">
        <f>'Period 10'!P31*Mult_P10</f>
        <v>0</v>
      </c>
      <c r="V20" s="215">
        <f>'Period 11'!R31*Mult_P11</f>
        <v>0</v>
      </c>
      <c r="W20" s="217">
        <f>'Period 11'!P31*Mult_P11</f>
        <v>0</v>
      </c>
      <c r="X20" s="215">
        <f>'Period 12'!R31*Mult_P12</f>
        <v>0</v>
      </c>
      <c r="Y20" s="217">
        <f>'Period 12'!P31*Mult_P12</f>
        <v>0</v>
      </c>
      <c r="Z20" s="215">
        <f>'Period 13'!R31*Mult_P13</f>
        <v>0</v>
      </c>
      <c r="AA20" s="217">
        <f>'Period 13'!P31*Mult_P13</f>
        <v>0</v>
      </c>
      <c r="AB20" s="215">
        <f>'Period 14'!R31*Mult_P14</f>
        <v>0</v>
      </c>
      <c r="AC20" s="217">
        <f>'Period 14'!P31*Mult_P14</f>
        <v>0</v>
      </c>
      <c r="AD20" s="215">
        <f>'Period 15'!R31*Mult_P15</f>
        <v>0</v>
      </c>
      <c r="AE20" s="217">
        <f>'Period 15'!P31*Mult_P15</f>
        <v>0</v>
      </c>
      <c r="AF20" s="215">
        <f t="shared" si="0"/>
        <v>0</v>
      </c>
      <c r="AG20" s="217">
        <f t="shared" si="1"/>
        <v>0</v>
      </c>
    </row>
    <row r="21" spans="1:33" hidden="1">
      <c r="A21" s="118" t="str">
        <f>"Co-PI:  " &amp; IF('Period 1'!A34="","",'Period 1'!A34)</f>
        <v xml:space="preserve">Co-PI:  </v>
      </c>
      <c r="B21" s="115">
        <f>'Period 1'!R33*Mult_P1</f>
        <v>0</v>
      </c>
      <c r="C21" s="123">
        <f>'Period 1'!P33*Mult_P1</f>
        <v>0</v>
      </c>
      <c r="D21" s="115">
        <f>'Period 2'!R33*Mult_P2</f>
        <v>0</v>
      </c>
      <c r="E21" s="123">
        <f>'Period 2'!P33*Mult_P2</f>
        <v>0</v>
      </c>
      <c r="F21" s="115">
        <f>'Period 3'!R33*Mult_P3</f>
        <v>0</v>
      </c>
      <c r="G21" s="123">
        <f>'Period 3'!P33*Mult_P3</f>
        <v>0</v>
      </c>
      <c r="H21" s="115">
        <f>'Period 4'!R33*Mult_P4</f>
        <v>0</v>
      </c>
      <c r="I21" s="123">
        <f>'Period 4'!P33*Mult_P4</f>
        <v>0</v>
      </c>
      <c r="J21" s="115">
        <f>'Period 5'!R33*Mult_P5</f>
        <v>0</v>
      </c>
      <c r="K21" s="123">
        <f>'Period 5'!P33*Mult_P5</f>
        <v>0</v>
      </c>
      <c r="L21" s="215">
        <f>'Period 6'!R33*Mult_P6</f>
        <v>0</v>
      </c>
      <c r="M21" s="216">
        <f>'Period 6'!P33*Mult_P6</f>
        <v>0</v>
      </c>
      <c r="N21" s="215">
        <f>'Period 7'!R33*Mult_P7</f>
        <v>0</v>
      </c>
      <c r="O21" s="217">
        <f>'Period 7'!P33*Mult_P7</f>
        <v>0</v>
      </c>
      <c r="P21" s="215">
        <f>'Period 8'!R33*Mult_P8</f>
        <v>0</v>
      </c>
      <c r="Q21" s="217">
        <f>'Period 8'!P33*Mult_P8</f>
        <v>0</v>
      </c>
      <c r="R21" s="215">
        <f>'Period 9'!R33*Mult_P9</f>
        <v>0</v>
      </c>
      <c r="S21" s="217">
        <f>'Period 9'!P33*Mult_P9</f>
        <v>0</v>
      </c>
      <c r="T21" s="215">
        <f>'Period 10'!R33*Mult_P10</f>
        <v>0</v>
      </c>
      <c r="U21" s="217">
        <f>'Period 10'!P33*Mult_P10</f>
        <v>0</v>
      </c>
      <c r="V21" s="215">
        <f>'Period 11'!R33*Mult_P11</f>
        <v>0</v>
      </c>
      <c r="W21" s="217">
        <f>'Period 11'!P33*Mult_P11</f>
        <v>0</v>
      </c>
      <c r="X21" s="215">
        <f>'Period 12'!R33*Mult_P12</f>
        <v>0</v>
      </c>
      <c r="Y21" s="217">
        <f>'Period 12'!P33*Mult_P12</f>
        <v>0</v>
      </c>
      <c r="Z21" s="215">
        <f>'Period 13'!R33*Mult_P13</f>
        <v>0</v>
      </c>
      <c r="AA21" s="217">
        <f>'Period 13'!P33*Mult_P13</f>
        <v>0</v>
      </c>
      <c r="AB21" s="215">
        <f>'Period 14'!R33*Mult_P14</f>
        <v>0</v>
      </c>
      <c r="AC21" s="217">
        <f>'Period 14'!P33*Mult_P14</f>
        <v>0</v>
      </c>
      <c r="AD21" s="215">
        <f>'Period 15'!R33*Mult_P15</f>
        <v>0</v>
      </c>
      <c r="AE21" s="217">
        <f>'Period 15'!P33*Mult_P15</f>
        <v>0</v>
      </c>
      <c r="AF21" s="215">
        <f t="shared" si="0"/>
        <v>0</v>
      </c>
      <c r="AG21" s="217">
        <f t="shared" si="1"/>
        <v>0</v>
      </c>
    </row>
    <row r="22" spans="1:33" hidden="1">
      <c r="A22" s="118" t="str">
        <f>"Co-PI:  " &amp; IF('Period 1'!A36="","",'Period 1'!A36)</f>
        <v xml:space="preserve">Co-PI:  </v>
      </c>
      <c r="B22" s="115">
        <f>'Period 1'!R35*Mult_P1</f>
        <v>0</v>
      </c>
      <c r="C22" s="123">
        <f>'Period 1'!P35*Mult_P1</f>
        <v>0</v>
      </c>
      <c r="D22" s="115">
        <f>'Period 2'!R35*Mult_P2</f>
        <v>0</v>
      </c>
      <c r="E22" s="123">
        <f>'Period 2'!P35*Mult_P2</f>
        <v>0</v>
      </c>
      <c r="F22" s="115">
        <f>'Period 3'!R35*Mult_P3</f>
        <v>0</v>
      </c>
      <c r="G22" s="123">
        <f>'Period 3'!P35*Mult_P3</f>
        <v>0</v>
      </c>
      <c r="H22" s="115">
        <f>'Period 4'!R35*Mult_P4</f>
        <v>0</v>
      </c>
      <c r="I22" s="123">
        <f>'Period 4'!P35*Mult_P4</f>
        <v>0</v>
      </c>
      <c r="J22" s="115">
        <f>'Period 5'!R35*Mult_P5</f>
        <v>0</v>
      </c>
      <c r="K22" s="123">
        <f>'Period 5'!P35*Mult_P5</f>
        <v>0</v>
      </c>
      <c r="L22" s="215">
        <f>'Period 6'!R35*Mult_P6</f>
        <v>0</v>
      </c>
      <c r="M22" s="216">
        <f>'Period 6'!P35*Mult_P6</f>
        <v>0</v>
      </c>
      <c r="N22" s="215">
        <f>'Period 7'!R35*Mult_P7</f>
        <v>0</v>
      </c>
      <c r="O22" s="217">
        <f>'Period 7'!P35*Mult_P7</f>
        <v>0</v>
      </c>
      <c r="P22" s="215">
        <f>'Period 8'!R35*Mult_P8</f>
        <v>0</v>
      </c>
      <c r="Q22" s="217">
        <f>'Period 8'!P35*Mult_P8</f>
        <v>0</v>
      </c>
      <c r="R22" s="215">
        <f>'Period 9'!R35*Mult_P9</f>
        <v>0</v>
      </c>
      <c r="S22" s="217">
        <f>'Period 9'!P35*Mult_P9</f>
        <v>0</v>
      </c>
      <c r="T22" s="215">
        <f>'Period 10'!R35*Mult_P10</f>
        <v>0</v>
      </c>
      <c r="U22" s="217">
        <f>'Period 10'!P35*Mult_P10</f>
        <v>0</v>
      </c>
      <c r="V22" s="215">
        <f>'Period 11'!R35*Mult_P11</f>
        <v>0</v>
      </c>
      <c r="W22" s="217">
        <f>'Period 11'!P35*Mult_P11</f>
        <v>0</v>
      </c>
      <c r="X22" s="215">
        <f>'Period 12'!R35*Mult_P12</f>
        <v>0</v>
      </c>
      <c r="Y22" s="217">
        <f>'Period 12'!P35*Mult_P12</f>
        <v>0</v>
      </c>
      <c r="Z22" s="215">
        <f>'Period 13'!R35*Mult_P13</f>
        <v>0</v>
      </c>
      <c r="AA22" s="217">
        <f>'Period 13'!P35*Mult_P13</f>
        <v>0</v>
      </c>
      <c r="AB22" s="215">
        <f>'Period 14'!R35*Mult_P14</f>
        <v>0</v>
      </c>
      <c r="AC22" s="217">
        <f>'Period 14'!P35*Mult_P14</f>
        <v>0</v>
      </c>
      <c r="AD22" s="215">
        <f>'Period 15'!R35*Mult_P15</f>
        <v>0</v>
      </c>
      <c r="AE22" s="217">
        <f>'Period 15'!P35*Mult_P15</f>
        <v>0</v>
      </c>
      <c r="AF22" s="215">
        <f t="shared" si="0"/>
        <v>0</v>
      </c>
      <c r="AG22" s="217">
        <f t="shared" si="1"/>
        <v>0</v>
      </c>
    </row>
    <row r="23" spans="1:33" hidden="1">
      <c r="A23" s="118" t="str">
        <f>"Co-PI:  " &amp; IF('Period 1'!A38="","",'Period 1'!A38)</f>
        <v xml:space="preserve">Co-PI:  </v>
      </c>
      <c r="B23" s="115">
        <f>'Period 1'!R37*Mult_P1</f>
        <v>0</v>
      </c>
      <c r="C23" s="123">
        <f>'Period 1'!P37*Mult_P1</f>
        <v>0</v>
      </c>
      <c r="D23" s="115">
        <f>'Period 2'!R37*Mult_P2</f>
        <v>0</v>
      </c>
      <c r="E23" s="123">
        <f>'Period 2'!P37*Mult_P2</f>
        <v>0</v>
      </c>
      <c r="F23" s="115">
        <f>'Period 3'!R37*Mult_P3</f>
        <v>0</v>
      </c>
      <c r="G23" s="123">
        <f>'Period 3'!P37*Mult_P3</f>
        <v>0</v>
      </c>
      <c r="H23" s="115">
        <f>'Period 4'!R37*Mult_P4</f>
        <v>0</v>
      </c>
      <c r="I23" s="123">
        <f>'Period 4'!P37*Mult_P4</f>
        <v>0</v>
      </c>
      <c r="J23" s="115">
        <f>'Period 5'!R37*Mult_P5</f>
        <v>0</v>
      </c>
      <c r="K23" s="123">
        <f>'Period 5'!P37*Mult_P5</f>
        <v>0</v>
      </c>
      <c r="L23" s="215">
        <f>'Period 6'!R37*Mult_P6</f>
        <v>0</v>
      </c>
      <c r="M23" s="216">
        <f>'Period 6'!P37*Mult_P6</f>
        <v>0</v>
      </c>
      <c r="N23" s="215">
        <f>'Period 7'!R37*Mult_P7</f>
        <v>0</v>
      </c>
      <c r="O23" s="217">
        <f>'Period 7'!P37*Mult_P7</f>
        <v>0</v>
      </c>
      <c r="P23" s="215">
        <f>'Period 8'!R37*Mult_P8</f>
        <v>0</v>
      </c>
      <c r="Q23" s="217">
        <f>'Period 8'!P37*Mult_P8</f>
        <v>0</v>
      </c>
      <c r="R23" s="215">
        <f>'Period 9'!R37*Mult_P9</f>
        <v>0</v>
      </c>
      <c r="S23" s="217">
        <f>'Period 9'!P37*Mult_P9</f>
        <v>0</v>
      </c>
      <c r="T23" s="215">
        <f>'Period 10'!R37*Mult_P10</f>
        <v>0</v>
      </c>
      <c r="U23" s="217">
        <f>'Period 10'!P37*Mult_P10</f>
        <v>0</v>
      </c>
      <c r="V23" s="215">
        <f>'Period 11'!R37*Mult_P11</f>
        <v>0</v>
      </c>
      <c r="W23" s="217">
        <f>'Period 11'!P37*Mult_P11</f>
        <v>0</v>
      </c>
      <c r="X23" s="215">
        <f>'Period 12'!R37*Mult_P12</f>
        <v>0</v>
      </c>
      <c r="Y23" s="217">
        <f>'Period 12'!P37*Mult_P12</f>
        <v>0</v>
      </c>
      <c r="Z23" s="215">
        <f>'Period 13'!R37*Mult_P13</f>
        <v>0</v>
      </c>
      <c r="AA23" s="217">
        <f>'Period 13'!P37*Mult_P13</f>
        <v>0</v>
      </c>
      <c r="AB23" s="215">
        <f>'Period 14'!R37*Mult_P14</f>
        <v>0</v>
      </c>
      <c r="AC23" s="217">
        <f>'Period 14'!P37*Mult_P14</f>
        <v>0</v>
      </c>
      <c r="AD23" s="215">
        <f>'Period 15'!R37*Mult_P15</f>
        <v>0</v>
      </c>
      <c r="AE23" s="217">
        <f>'Period 15'!P37*Mult_P15</f>
        <v>0</v>
      </c>
      <c r="AF23" s="215">
        <f t="shared" si="0"/>
        <v>0</v>
      </c>
      <c r="AG23" s="217">
        <f t="shared" si="1"/>
        <v>0</v>
      </c>
    </row>
    <row r="24" spans="1:33" hidden="1">
      <c r="A24" s="118" t="str">
        <f>"Co-PI:  " &amp; IF('Period 1'!A40="","",'Period 1'!A40)</f>
        <v xml:space="preserve">Co-PI:  </v>
      </c>
      <c r="B24" s="115">
        <f>'Period 1'!R39*Mult_P1</f>
        <v>0</v>
      </c>
      <c r="C24" s="123">
        <f>'Period 1'!P39*Mult_P1</f>
        <v>0</v>
      </c>
      <c r="D24" s="115">
        <f>'Period 2'!R39*Mult_P2</f>
        <v>0</v>
      </c>
      <c r="E24" s="123">
        <f>'Period 2'!P39*Mult_P2</f>
        <v>0</v>
      </c>
      <c r="F24" s="115">
        <f>'Period 3'!R39*Mult_P3</f>
        <v>0</v>
      </c>
      <c r="G24" s="123">
        <f>'Period 3'!P39*Mult_P3</f>
        <v>0</v>
      </c>
      <c r="H24" s="115">
        <f>'Period 4'!R39*Mult_P4</f>
        <v>0</v>
      </c>
      <c r="I24" s="123">
        <f>'Period 4'!P39*Mult_P4</f>
        <v>0</v>
      </c>
      <c r="J24" s="115">
        <f>'Period 5'!R39*Mult_P5</f>
        <v>0</v>
      </c>
      <c r="K24" s="123">
        <f>'Period 5'!P39*Mult_P5</f>
        <v>0</v>
      </c>
      <c r="L24" s="215">
        <f>'Period 6'!R39*Mult_P6</f>
        <v>0</v>
      </c>
      <c r="M24" s="216">
        <f>'Period 6'!P39*Mult_P6</f>
        <v>0</v>
      </c>
      <c r="N24" s="215">
        <f>'Period 7'!R39*Mult_P7</f>
        <v>0</v>
      </c>
      <c r="O24" s="217">
        <f>'Period 7'!P39*Mult_P7</f>
        <v>0</v>
      </c>
      <c r="P24" s="215">
        <f>'Period 8'!R39*Mult_P8</f>
        <v>0</v>
      </c>
      <c r="Q24" s="217">
        <f>'Period 8'!P39*Mult_P8</f>
        <v>0</v>
      </c>
      <c r="R24" s="215">
        <f>'Period 9'!R39*Mult_P9</f>
        <v>0</v>
      </c>
      <c r="S24" s="217">
        <f>'Period 9'!P39*Mult_P9</f>
        <v>0</v>
      </c>
      <c r="T24" s="215">
        <f>'Period 10'!R39*Mult_P10</f>
        <v>0</v>
      </c>
      <c r="U24" s="217">
        <f>'Period 10'!P39*Mult_P10</f>
        <v>0</v>
      </c>
      <c r="V24" s="215">
        <f>'Period 11'!R39*Mult_P11</f>
        <v>0</v>
      </c>
      <c r="W24" s="217">
        <f>'Period 11'!P39*Mult_P11</f>
        <v>0</v>
      </c>
      <c r="X24" s="215">
        <f>'Period 12'!R39*Mult_P12</f>
        <v>0</v>
      </c>
      <c r="Y24" s="217">
        <f>'Period 12'!P39*Mult_P12</f>
        <v>0</v>
      </c>
      <c r="Z24" s="215">
        <f>'Period 13'!R39*Mult_P13</f>
        <v>0</v>
      </c>
      <c r="AA24" s="217">
        <f>'Period 13'!P39*Mult_P13</f>
        <v>0</v>
      </c>
      <c r="AB24" s="215">
        <f>'Period 14'!R39*Mult_P14</f>
        <v>0</v>
      </c>
      <c r="AC24" s="217">
        <f>'Period 14'!P39*Mult_P14</f>
        <v>0</v>
      </c>
      <c r="AD24" s="215">
        <f>'Period 15'!R39*Mult_P15</f>
        <v>0</v>
      </c>
      <c r="AE24" s="217">
        <f>'Period 15'!P39*Mult_P15</f>
        <v>0</v>
      </c>
      <c r="AF24" s="215">
        <f t="shared" si="0"/>
        <v>0</v>
      </c>
      <c r="AG24" s="217">
        <f t="shared" si="1"/>
        <v>0</v>
      </c>
    </row>
    <row r="25" spans="1:33" hidden="1">
      <c r="A25" s="118" t="str">
        <f>"Co-PI:  " &amp; IF('Period 1'!A42="","",'Period 1'!A42)</f>
        <v xml:space="preserve">Co-PI:  </v>
      </c>
      <c r="B25" s="115">
        <f>'Period 1'!R41*Mult_P1</f>
        <v>0</v>
      </c>
      <c r="C25" s="123">
        <f>'Period 1'!P41*Mult_P1</f>
        <v>0</v>
      </c>
      <c r="D25" s="115">
        <f>'Period 2'!R41*Mult_P2</f>
        <v>0</v>
      </c>
      <c r="E25" s="123">
        <f>'Period 2'!P41*Mult_P2</f>
        <v>0</v>
      </c>
      <c r="F25" s="115">
        <f>'Period 3'!R41*Mult_P3</f>
        <v>0</v>
      </c>
      <c r="G25" s="123">
        <f>'Period 3'!P41*Mult_P3</f>
        <v>0</v>
      </c>
      <c r="H25" s="115">
        <f>'Period 4'!R41*Mult_P4</f>
        <v>0</v>
      </c>
      <c r="I25" s="123">
        <f>'Period 4'!P41*Mult_P4</f>
        <v>0</v>
      </c>
      <c r="J25" s="115">
        <f>'Period 5'!R41*Mult_P5</f>
        <v>0</v>
      </c>
      <c r="K25" s="123">
        <f>'Period 5'!P41*Mult_P5</f>
        <v>0</v>
      </c>
      <c r="L25" s="215">
        <f>'Period 6'!R41*Mult_P6</f>
        <v>0</v>
      </c>
      <c r="M25" s="216">
        <f>'Period 6'!P41*Mult_P6</f>
        <v>0</v>
      </c>
      <c r="N25" s="215">
        <f>'Period 7'!R41*Mult_P7</f>
        <v>0</v>
      </c>
      <c r="O25" s="217">
        <f>'Period 7'!P41*Mult_P7</f>
        <v>0</v>
      </c>
      <c r="P25" s="215">
        <f>'Period 8'!R41*Mult_P8</f>
        <v>0</v>
      </c>
      <c r="Q25" s="217">
        <f>'Period 8'!P41*Mult_P8</f>
        <v>0</v>
      </c>
      <c r="R25" s="215">
        <f>'Period 9'!R41*Mult_P9</f>
        <v>0</v>
      </c>
      <c r="S25" s="217">
        <f>'Period 9'!P41*Mult_P9</f>
        <v>0</v>
      </c>
      <c r="T25" s="215">
        <f>'Period 10'!R41*Mult_P10</f>
        <v>0</v>
      </c>
      <c r="U25" s="217">
        <f>'Period 10'!P41*Mult_P10</f>
        <v>0</v>
      </c>
      <c r="V25" s="215">
        <f>'Period 11'!R41*Mult_P11</f>
        <v>0</v>
      </c>
      <c r="W25" s="217">
        <f>'Period 11'!P41*Mult_P11</f>
        <v>0</v>
      </c>
      <c r="X25" s="215">
        <f>'Period 12'!R41*Mult_P12</f>
        <v>0</v>
      </c>
      <c r="Y25" s="217">
        <f>'Period 12'!P41*Mult_P12</f>
        <v>0</v>
      </c>
      <c r="Z25" s="215">
        <f>'Period 13'!R41*Mult_P13</f>
        <v>0</v>
      </c>
      <c r="AA25" s="217">
        <f>'Period 13'!P41*Mult_P13</f>
        <v>0</v>
      </c>
      <c r="AB25" s="215">
        <f>'Period 14'!R41*Mult_P14</f>
        <v>0</v>
      </c>
      <c r="AC25" s="217">
        <f>'Period 14'!P41*Mult_P14</f>
        <v>0</v>
      </c>
      <c r="AD25" s="215">
        <f>'Period 15'!R41*Mult_P15</f>
        <v>0</v>
      </c>
      <c r="AE25" s="217">
        <f>'Period 15'!P41*Mult_P15</f>
        <v>0</v>
      </c>
      <c r="AF25" s="215">
        <f t="shared" si="0"/>
        <v>0</v>
      </c>
      <c r="AG25" s="217">
        <f t="shared" si="1"/>
        <v>0</v>
      </c>
    </row>
    <row r="26" spans="1:33" hidden="1">
      <c r="A26" s="118" t="str">
        <f>"Co-PI:  " &amp; IF('Period 1'!A44="","",'Period 1'!A44)</f>
        <v xml:space="preserve">Co-PI:  </v>
      </c>
      <c r="B26" s="115">
        <f>'Period 1'!R43*Mult_P1</f>
        <v>0</v>
      </c>
      <c r="C26" s="123">
        <f>'Period 1'!P43*Mult_P1</f>
        <v>0</v>
      </c>
      <c r="D26" s="115">
        <f>'Period 2'!R43*Mult_P2</f>
        <v>0</v>
      </c>
      <c r="E26" s="123">
        <f>'Period 2'!P43*Mult_P2</f>
        <v>0</v>
      </c>
      <c r="F26" s="115">
        <f>'Period 3'!R43*Mult_P3</f>
        <v>0</v>
      </c>
      <c r="G26" s="123">
        <f>'Period 3'!P43*Mult_P3</f>
        <v>0</v>
      </c>
      <c r="H26" s="115">
        <f>'Period 4'!R43*Mult_P4</f>
        <v>0</v>
      </c>
      <c r="I26" s="123">
        <f>'Period 4'!P43*Mult_P4</f>
        <v>0</v>
      </c>
      <c r="J26" s="115">
        <f>'Period 5'!R43*Mult_P5</f>
        <v>0</v>
      </c>
      <c r="K26" s="123">
        <f>'Period 5'!P43*Mult_P5</f>
        <v>0</v>
      </c>
      <c r="L26" s="215">
        <f>'Period 6'!R43*Mult_P6</f>
        <v>0</v>
      </c>
      <c r="M26" s="216">
        <f>'Period 6'!P43*Mult_P6</f>
        <v>0</v>
      </c>
      <c r="N26" s="215">
        <f>'Period 7'!R43*Mult_P7</f>
        <v>0</v>
      </c>
      <c r="O26" s="217">
        <f>'Period 7'!P43*Mult_P7</f>
        <v>0</v>
      </c>
      <c r="P26" s="215">
        <f>'Period 8'!R43*Mult_P8</f>
        <v>0</v>
      </c>
      <c r="Q26" s="217">
        <f>'Period 8'!P43*Mult_P8</f>
        <v>0</v>
      </c>
      <c r="R26" s="215">
        <f>'Period 9'!R43*Mult_P9</f>
        <v>0</v>
      </c>
      <c r="S26" s="217">
        <f>'Period 9'!P43*Mult_P9</f>
        <v>0</v>
      </c>
      <c r="T26" s="215">
        <f>'Period 10'!R43*Mult_P10</f>
        <v>0</v>
      </c>
      <c r="U26" s="217">
        <f>'Period 10'!P43*Mult_P10</f>
        <v>0</v>
      </c>
      <c r="V26" s="215">
        <f>'Period 11'!R43*Mult_P11</f>
        <v>0</v>
      </c>
      <c r="W26" s="217">
        <f>'Period 11'!P43*Mult_P11</f>
        <v>0</v>
      </c>
      <c r="X26" s="215">
        <f>'Period 12'!R43*Mult_P12</f>
        <v>0</v>
      </c>
      <c r="Y26" s="217">
        <f>'Period 12'!P43*Mult_P12</f>
        <v>0</v>
      </c>
      <c r="Z26" s="215">
        <f>'Period 13'!R43*Mult_P13</f>
        <v>0</v>
      </c>
      <c r="AA26" s="217">
        <f>'Period 13'!P43*Mult_P13</f>
        <v>0</v>
      </c>
      <c r="AB26" s="215">
        <f>'Period 14'!R43*Mult_P14</f>
        <v>0</v>
      </c>
      <c r="AC26" s="217">
        <f>'Period 14'!P43*Mult_P14</f>
        <v>0</v>
      </c>
      <c r="AD26" s="215">
        <f>'Period 15'!R43*Mult_P15</f>
        <v>0</v>
      </c>
      <c r="AE26" s="217">
        <f>'Period 15'!P43*Mult_P15</f>
        <v>0</v>
      </c>
      <c r="AF26" s="215">
        <f t="shared" si="0"/>
        <v>0</v>
      </c>
      <c r="AG26" s="217">
        <f t="shared" si="1"/>
        <v>0</v>
      </c>
    </row>
    <row r="27" spans="1:33" hidden="1">
      <c r="A27" s="118" t="str">
        <f>"Co-PI:  " &amp; IF('Period 1'!A46="","",'Period 1'!A46)</f>
        <v xml:space="preserve">Co-PI:  </v>
      </c>
      <c r="B27" s="115">
        <f>'Period 1'!R45*Mult_P1</f>
        <v>0</v>
      </c>
      <c r="C27" s="123">
        <f>'Period 1'!P45*Mult_P1</f>
        <v>0</v>
      </c>
      <c r="D27" s="115">
        <f>'Period 2'!R45*Mult_P2</f>
        <v>0</v>
      </c>
      <c r="E27" s="123">
        <f>'Period 2'!P45*Mult_P2</f>
        <v>0</v>
      </c>
      <c r="F27" s="115">
        <f>'Period 3'!R45*Mult_P3</f>
        <v>0</v>
      </c>
      <c r="G27" s="123">
        <f>'Period 3'!P45*Mult_P3</f>
        <v>0</v>
      </c>
      <c r="H27" s="115">
        <f>'Period 4'!R45*Mult_P4</f>
        <v>0</v>
      </c>
      <c r="I27" s="123">
        <f>'Period 4'!P45*Mult_P4</f>
        <v>0</v>
      </c>
      <c r="J27" s="115">
        <f>'Period 5'!R45*Mult_P5</f>
        <v>0</v>
      </c>
      <c r="K27" s="123">
        <f>'Period 5'!P45*Mult_P5</f>
        <v>0</v>
      </c>
      <c r="L27" s="215">
        <f>'Period 6'!R45*Mult_P6</f>
        <v>0</v>
      </c>
      <c r="M27" s="216">
        <f>'Period 6'!P45*Mult_P6</f>
        <v>0</v>
      </c>
      <c r="N27" s="215">
        <f>'Period 7'!R45*Mult_P7</f>
        <v>0</v>
      </c>
      <c r="O27" s="217">
        <f>'Period 7'!P45*Mult_P7</f>
        <v>0</v>
      </c>
      <c r="P27" s="215">
        <f>'Period 8'!R45*Mult_P8</f>
        <v>0</v>
      </c>
      <c r="Q27" s="217">
        <f>'Period 8'!P45*Mult_P8</f>
        <v>0</v>
      </c>
      <c r="R27" s="215">
        <f>'Period 9'!R45*Mult_P9</f>
        <v>0</v>
      </c>
      <c r="S27" s="217">
        <f>'Period 9'!P45*Mult_P9</f>
        <v>0</v>
      </c>
      <c r="T27" s="215">
        <f>'Period 10'!R45*Mult_P10</f>
        <v>0</v>
      </c>
      <c r="U27" s="217">
        <f>'Period 10'!P45*Mult_P10</f>
        <v>0</v>
      </c>
      <c r="V27" s="215">
        <f>'Period 11'!R45*Mult_P11</f>
        <v>0</v>
      </c>
      <c r="W27" s="217">
        <f>'Period 11'!P45*Mult_P11</f>
        <v>0</v>
      </c>
      <c r="X27" s="215">
        <f>'Period 12'!R45*Mult_P12</f>
        <v>0</v>
      </c>
      <c r="Y27" s="217">
        <f>'Period 12'!P45*Mult_P12</f>
        <v>0</v>
      </c>
      <c r="Z27" s="215">
        <f>'Period 13'!R45*Mult_P13</f>
        <v>0</v>
      </c>
      <c r="AA27" s="217">
        <f>'Period 13'!P45*Mult_P13</f>
        <v>0</v>
      </c>
      <c r="AB27" s="215">
        <f>'Period 14'!R45*Mult_P14</f>
        <v>0</v>
      </c>
      <c r="AC27" s="217">
        <f>'Period 14'!P45*Mult_P14</f>
        <v>0</v>
      </c>
      <c r="AD27" s="215">
        <f>'Period 15'!R45*Mult_P15</f>
        <v>0</v>
      </c>
      <c r="AE27" s="217">
        <f>'Period 15'!P45*Mult_P15</f>
        <v>0</v>
      </c>
      <c r="AF27" s="215">
        <f t="shared" si="0"/>
        <v>0</v>
      </c>
      <c r="AG27" s="217">
        <f t="shared" si="1"/>
        <v>0</v>
      </c>
    </row>
    <row r="28" spans="1:33" hidden="1">
      <c r="A28" s="118" t="str">
        <f>"Co-PI:  " &amp; IF('Period 1'!A48="","",'Period 1'!A48)</f>
        <v xml:space="preserve">Co-PI:  </v>
      </c>
      <c r="B28" s="115">
        <f>'Period 1'!R47*Mult_P1</f>
        <v>0</v>
      </c>
      <c r="C28" s="123">
        <f>'Period 1'!P47*Mult_P1</f>
        <v>0</v>
      </c>
      <c r="D28" s="115">
        <f>'Period 2'!R47*Mult_P2</f>
        <v>0</v>
      </c>
      <c r="E28" s="123">
        <f>'Period 2'!P47*Mult_P2</f>
        <v>0</v>
      </c>
      <c r="F28" s="115">
        <f>'Period 3'!R47*Mult_P3</f>
        <v>0</v>
      </c>
      <c r="G28" s="123">
        <f>'Period 3'!P47*Mult_P3</f>
        <v>0</v>
      </c>
      <c r="H28" s="115">
        <f>'Period 4'!R47*Mult_P4</f>
        <v>0</v>
      </c>
      <c r="I28" s="123">
        <f>'Period 4'!P47*Mult_P4</f>
        <v>0</v>
      </c>
      <c r="J28" s="115">
        <f>'Period 5'!R47*Mult_P5</f>
        <v>0</v>
      </c>
      <c r="K28" s="123">
        <f>'Period 5'!P47*Mult_P5</f>
        <v>0</v>
      </c>
      <c r="L28" s="215">
        <f>'Period 6'!R47*Mult_P6</f>
        <v>0</v>
      </c>
      <c r="M28" s="216">
        <f>'Period 6'!P47*Mult_P6</f>
        <v>0</v>
      </c>
      <c r="N28" s="215">
        <f>'Period 7'!R47*Mult_P7</f>
        <v>0</v>
      </c>
      <c r="O28" s="217">
        <f>'Period 7'!P47*Mult_P7</f>
        <v>0</v>
      </c>
      <c r="P28" s="215">
        <f>'Period 8'!R47*Mult_P8</f>
        <v>0</v>
      </c>
      <c r="Q28" s="217">
        <f>'Period 8'!P47*Mult_P8</f>
        <v>0</v>
      </c>
      <c r="R28" s="215">
        <f>'Period 9'!R47*Mult_P9</f>
        <v>0</v>
      </c>
      <c r="S28" s="217">
        <f>'Period 9'!P47*Mult_P9</f>
        <v>0</v>
      </c>
      <c r="T28" s="215">
        <f>'Period 10'!R47*Mult_P10</f>
        <v>0</v>
      </c>
      <c r="U28" s="217">
        <f>'Period 10'!P47*Mult_P10</f>
        <v>0</v>
      </c>
      <c r="V28" s="215">
        <f>'Period 11'!R47*Mult_P11</f>
        <v>0</v>
      </c>
      <c r="W28" s="217">
        <f>'Period 11'!P47*Mult_P11</f>
        <v>0</v>
      </c>
      <c r="X28" s="215">
        <f>'Period 12'!R47*Mult_P12</f>
        <v>0</v>
      </c>
      <c r="Y28" s="217">
        <f>'Period 12'!P47*Mult_P12</f>
        <v>0</v>
      </c>
      <c r="Z28" s="215">
        <f>'Period 13'!R47*Mult_P13</f>
        <v>0</v>
      </c>
      <c r="AA28" s="217">
        <f>'Period 13'!P47*Mult_P13</f>
        <v>0</v>
      </c>
      <c r="AB28" s="215">
        <f>'Period 14'!R47*Mult_P14</f>
        <v>0</v>
      </c>
      <c r="AC28" s="217">
        <f>'Period 14'!P47*Mult_P14</f>
        <v>0</v>
      </c>
      <c r="AD28" s="215">
        <f>'Period 15'!R47*Mult_P15</f>
        <v>0</v>
      </c>
      <c r="AE28" s="217">
        <f>'Period 15'!P47*Mult_P15</f>
        <v>0</v>
      </c>
      <c r="AF28" s="215">
        <f t="shared" si="0"/>
        <v>0</v>
      </c>
      <c r="AG28" s="217">
        <f t="shared" si="1"/>
        <v>0</v>
      </c>
    </row>
    <row r="29" spans="1:33" hidden="1">
      <c r="A29" s="118" t="str">
        <f>"Co-PI:  " &amp; IF('Period 1'!A50="","",'Period 1'!A50)</f>
        <v xml:space="preserve">Co-PI:  </v>
      </c>
      <c r="B29" s="115">
        <f>'Period 1'!R49*Mult_P1</f>
        <v>0</v>
      </c>
      <c r="C29" s="123">
        <f>'Period 1'!P49*Mult_P1</f>
        <v>0</v>
      </c>
      <c r="D29" s="115">
        <f>'Period 2'!R49*Mult_P2</f>
        <v>0</v>
      </c>
      <c r="E29" s="123">
        <f>'Period 2'!P49*Mult_P2</f>
        <v>0</v>
      </c>
      <c r="F29" s="115">
        <f>'Period 3'!R49*Mult_P3</f>
        <v>0</v>
      </c>
      <c r="G29" s="123">
        <f>'Period 3'!P49*Mult_P3</f>
        <v>0</v>
      </c>
      <c r="H29" s="115">
        <f>'Period 4'!R49*Mult_P4</f>
        <v>0</v>
      </c>
      <c r="I29" s="123">
        <f>'Period 4'!P49*Mult_P4</f>
        <v>0</v>
      </c>
      <c r="J29" s="115">
        <f>'Period 5'!R49*Mult_P5</f>
        <v>0</v>
      </c>
      <c r="K29" s="123">
        <f>'Period 5'!P49*Mult_P5</f>
        <v>0</v>
      </c>
      <c r="L29" s="215">
        <f>'Period 6'!R49*Mult_P6</f>
        <v>0</v>
      </c>
      <c r="M29" s="216">
        <f>'Period 6'!P49*Mult_P6</f>
        <v>0</v>
      </c>
      <c r="N29" s="215">
        <f>'Period 7'!R49*Mult_P7</f>
        <v>0</v>
      </c>
      <c r="O29" s="217">
        <f>'Period 7'!P49*Mult_P7</f>
        <v>0</v>
      </c>
      <c r="P29" s="215">
        <f>'Period 8'!R49*Mult_P8</f>
        <v>0</v>
      </c>
      <c r="Q29" s="217">
        <f>'Period 8'!P49*Mult_P8</f>
        <v>0</v>
      </c>
      <c r="R29" s="215">
        <f>'Period 9'!R49*Mult_P9</f>
        <v>0</v>
      </c>
      <c r="S29" s="217">
        <f>'Period 9'!P49*Mult_P9</f>
        <v>0</v>
      </c>
      <c r="T29" s="215">
        <f>'Period 10'!R49*Mult_P10</f>
        <v>0</v>
      </c>
      <c r="U29" s="217">
        <f>'Period 10'!P49*Mult_P10</f>
        <v>0</v>
      </c>
      <c r="V29" s="215">
        <f>'Period 11'!R49*Mult_P11</f>
        <v>0</v>
      </c>
      <c r="W29" s="217">
        <f>'Period 11'!P49*Mult_P11</f>
        <v>0</v>
      </c>
      <c r="X29" s="215">
        <f>'Period 12'!R49*Mult_P12</f>
        <v>0</v>
      </c>
      <c r="Y29" s="217">
        <f>'Period 12'!P49*Mult_P12</f>
        <v>0</v>
      </c>
      <c r="Z29" s="215">
        <f>'Period 13'!R49*Mult_P13</f>
        <v>0</v>
      </c>
      <c r="AA29" s="217">
        <f>'Period 13'!P49*Mult_P13</f>
        <v>0</v>
      </c>
      <c r="AB29" s="215">
        <f>'Period 14'!R49*Mult_P14</f>
        <v>0</v>
      </c>
      <c r="AC29" s="217">
        <f>'Period 14'!P49*Mult_P14</f>
        <v>0</v>
      </c>
      <c r="AD29" s="215">
        <f>'Period 15'!R49*Mult_P15</f>
        <v>0</v>
      </c>
      <c r="AE29" s="217">
        <f>'Period 15'!P49*Mult_P15</f>
        <v>0</v>
      </c>
      <c r="AF29" s="215">
        <f t="shared" si="0"/>
        <v>0</v>
      </c>
      <c r="AG29" s="217">
        <f t="shared" si="1"/>
        <v>0</v>
      </c>
    </row>
    <row r="30" spans="1:33" hidden="1">
      <c r="A30" s="118" t="str">
        <f>"Co-PI:  " &amp; IF('Period 1'!A52="","",'Period 1'!A54)</f>
        <v xml:space="preserve">Co-PI:  </v>
      </c>
      <c r="B30" s="115">
        <f>'Period 1'!R51*Mult_P1</f>
        <v>0</v>
      </c>
      <c r="C30" s="123">
        <f>'Period 1'!P51*Mult_P1</f>
        <v>0</v>
      </c>
      <c r="D30" s="115">
        <f>'Period 2'!R51*Mult_P2</f>
        <v>0</v>
      </c>
      <c r="E30" s="123">
        <f>'Period 2'!P51*Mult_P2</f>
        <v>0</v>
      </c>
      <c r="F30" s="115">
        <f>'Period 3'!R51*Mult_P3</f>
        <v>0</v>
      </c>
      <c r="G30" s="123">
        <f>'Period 3'!P51*Mult_P3</f>
        <v>0</v>
      </c>
      <c r="H30" s="115">
        <f>'Period 4'!R51*Mult_P4</f>
        <v>0</v>
      </c>
      <c r="I30" s="123">
        <f>'Period 4'!P51*Mult_P4</f>
        <v>0</v>
      </c>
      <c r="J30" s="115">
        <f>'Period 5'!R51*Mult_P5</f>
        <v>0</v>
      </c>
      <c r="K30" s="123">
        <f>'Period 5'!P51*Mult_P5</f>
        <v>0</v>
      </c>
      <c r="L30" s="215">
        <f>'Period 6'!R51*Mult_P6</f>
        <v>0</v>
      </c>
      <c r="M30" s="216">
        <f>'Period 6'!P51*Mult_P6</f>
        <v>0</v>
      </c>
      <c r="N30" s="215">
        <f>'Period 7'!R51*Mult_P7</f>
        <v>0</v>
      </c>
      <c r="O30" s="217">
        <f>'Period 7'!P51*Mult_P7</f>
        <v>0</v>
      </c>
      <c r="P30" s="215">
        <f>'Period 8'!R51*Mult_P8</f>
        <v>0</v>
      </c>
      <c r="Q30" s="217">
        <f>'Period 8'!P51*Mult_P8</f>
        <v>0</v>
      </c>
      <c r="R30" s="215">
        <f>'Period 9'!R51*Mult_P9</f>
        <v>0</v>
      </c>
      <c r="S30" s="217">
        <f>'Period 9'!P51*Mult_P9</f>
        <v>0</v>
      </c>
      <c r="T30" s="215">
        <f>'Period 10'!R51*Mult_P10</f>
        <v>0</v>
      </c>
      <c r="U30" s="217">
        <f>'Period 10'!P51*Mult_P10</f>
        <v>0</v>
      </c>
      <c r="V30" s="215">
        <f>'Period 11'!R51*Mult_P11</f>
        <v>0</v>
      </c>
      <c r="W30" s="217">
        <f>'Period 11'!P51*Mult_P11</f>
        <v>0</v>
      </c>
      <c r="X30" s="215">
        <f>'Period 12'!R51*Mult_P12</f>
        <v>0</v>
      </c>
      <c r="Y30" s="217">
        <f>'Period 12'!P51*Mult_P12</f>
        <v>0</v>
      </c>
      <c r="Z30" s="215">
        <f>'Period 13'!R51*Mult_P13</f>
        <v>0</v>
      </c>
      <c r="AA30" s="217">
        <f>'Period 13'!P51*Mult_P13</f>
        <v>0</v>
      </c>
      <c r="AB30" s="215">
        <f>'Period 14'!R51*Mult_P14</f>
        <v>0</v>
      </c>
      <c r="AC30" s="217">
        <f>'Period 14'!P51*Mult_P14</f>
        <v>0</v>
      </c>
      <c r="AD30" s="215">
        <f>'Period 15'!R51*Mult_P15</f>
        <v>0</v>
      </c>
      <c r="AE30" s="217">
        <f>'Period 15'!P51*Mult_P15</f>
        <v>0</v>
      </c>
      <c r="AF30" s="215">
        <f t="shared" si="0"/>
        <v>0</v>
      </c>
      <c r="AG30" s="217">
        <f t="shared" si="1"/>
        <v>0</v>
      </c>
    </row>
    <row r="31" spans="1:33" hidden="1">
      <c r="A31" s="118" t="str">
        <f>"Co-PI:  " &amp; IF('Period 1'!A54="","",'Period 1'!A54)</f>
        <v xml:space="preserve">Co-PI:  </v>
      </c>
      <c r="B31" s="115">
        <f>'Period 1'!R53*Mult_P1</f>
        <v>0</v>
      </c>
      <c r="C31" s="123">
        <f>'Period 1'!P53*Mult_P1</f>
        <v>0</v>
      </c>
      <c r="D31" s="115">
        <f>'Period 2'!R53*Mult_P2</f>
        <v>0</v>
      </c>
      <c r="E31" s="123">
        <f>'Period 2'!P53*Mult_P2</f>
        <v>0</v>
      </c>
      <c r="F31" s="115">
        <f>'Period 3'!R53*Mult_P3</f>
        <v>0</v>
      </c>
      <c r="G31" s="123">
        <f>'Period 3'!P53*Mult_P3</f>
        <v>0</v>
      </c>
      <c r="H31" s="115">
        <f>'Period 4'!R53*Mult_P4</f>
        <v>0</v>
      </c>
      <c r="I31" s="123">
        <f>'Period 4'!P53*Mult_P4</f>
        <v>0</v>
      </c>
      <c r="J31" s="115">
        <f>'Period 5'!R53*Mult_P5</f>
        <v>0</v>
      </c>
      <c r="K31" s="123">
        <f>'Period 5'!P53*Mult_P5</f>
        <v>0</v>
      </c>
      <c r="L31" s="215">
        <f>'Period 6'!R53*Mult_P6</f>
        <v>0</v>
      </c>
      <c r="M31" s="216">
        <f>'Period 6'!P43*Mult_P6</f>
        <v>0</v>
      </c>
      <c r="N31" s="215">
        <f>'Period 7'!R53*Mult_P7</f>
        <v>0</v>
      </c>
      <c r="O31" s="217">
        <f>'Period 7'!P53*Mult_P7</f>
        <v>0</v>
      </c>
      <c r="P31" s="215">
        <f>'Period 8'!R53*Mult_P8</f>
        <v>0</v>
      </c>
      <c r="Q31" s="217">
        <f>'Period 8'!P53*Mult_P8</f>
        <v>0</v>
      </c>
      <c r="R31" s="215">
        <f>'Period 9'!R53*Mult_P9</f>
        <v>0</v>
      </c>
      <c r="S31" s="217">
        <f>'Period 9'!P53*Mult_P9</f>
        <v>0</v>
      </c>
      <c r="T31" s="215">
        <f>'Period 10'!R53*Mult_P10</f>
        <v>0</v>
      </c>
      <c r="U31" s="217">
        <f>'Period 10'!P53*Mult_P10</f>
        <v>0</v>
      </c>
      <c r="V31" s="215">
        <f>'Period 11'!R53*Mult_P11</f>
        <v>0</v>
      </c>
      <c r="W31" s="217">
        <f>'Period 11'!P53*Mult_P11</f>
        <v>0</v>
      </c>
      <c r="X31" s="215">
        <f>'Period 12'!R53*Mult_P12</f>
        <v>0</v>
      </c>
      <c r="Y31" s="217">
        <f>'Period 12'!P53*Mult_P12</f>
        <v>0</v>
      </c>
      <c r="Z31" s="215">
        <f>'Period 13'!R53*Mult_P13</f>
        <v>0</v>
      </c>
      <c r="AA31" s="217">
        <f>'Period 13'!P53*Mult_P13</f>
        <v>0</v>
      </c>
      <c r="AB31" s="215">
        <f>'Period 14'!R53*Mult_P14</f>
        <v>0</v>
      </c>
      <c r="AC31" s="217">
        <f>'Period 14'!P53*Mult_P14</f>
        <v>0</v>
      </c>
      <c r="AD31" s="215">
        <f>'Period 15'!R53*Mult_P15</f>
        <v>0</v>
      </c>
      <c r="AE31" s="217">
        <f>'Period 15'!P53*Mult_P15</f>
        <v>0</v>
      </c>
      <c r="AF31" s="215">
        <f t="shared" si="0"/>
        <v>0</v>
      </c>
      <c r="AG31" s="217">
        <f t="shared" si="1"/>
        <v>0</v>
      </c>
    </row>
    <row r="32" spans="1:33">
      <c r="A32" s="119" t="s">
        <v>182</v>
      </c>
      <c r="B32" s="116">
        <f>SUM(B7:B31)</f>
        <v>0</v>
      </c>
      <c r="C32" s="124">
        <f>SUM(C7:C31)</f>
        <v>0</v>
      </c>
      <c r="D32" s="116">
        <f>SUM(D7:D31)</f>
        <v>0</v>
      </c>
      <c r="E32" s="124">
        <f>SUM(E7:E31)</f>
        <v>0</v>
      </c>
      <c r="F32" s="116">
        <f t="shared" ref="F32:Q32" si="2">SUM(F7:F31)</f>
        <v>0</v>
      </c>
      <c r="G32" s="124">
        <f t="shared" si="2"/>
        <v>0</v>
      </c>
      <c r="H32" s="116">
        <f t="shared" si="2"/>
        <v>0</v>
      </c>
      <c r="I32" s="124">
        <f t="shared" si="2"/>
        <v>0</v>
      </c>
      <c r="J32" s="116">
        <f t="shared" si="2"/>
        <v>0</v>
      </c>
      <c r="K32" s="124">
        <f t="shared" si="2"/>
        <v>0</v>
      </c>
      <c r="L32" s="116">
        <f t="shared" si="2"/>
        <v>0</v>
      </c>
      <c r="M32" s="124">
        <f t="shared" si="2"/>
        <v>0</v>
      </c>
      <c r="N32" s="116">
        <f t="shared" si="2"/>
        <v>0</v>
      </c>
      <c r="O32" s="124">
        <f t="shared" si="2"/>
        <v>0</v>
      </c>
      <c r="P32" s="116">
        <f t="shared" si="2"/>
        <v>0</v>
      </c>
      <c r="Q32" s="124">
        <f t="shared" si="2"/>
        <v>0</v>
      </c>
      <c r="R32" s="116">
        <f t="shared" ref="R32" si="3">SUM(R7:R31)</f>
        <v>0</v>
      </c>
      <c r="S32" s="124">
        <f t="shared" ref="S32" si="4">SUM(S7:S31)</f>
        <v>0</v>
      </c>
      <c r="T32" s="116">
        <f t="shared" ref="T32" si="5">SUM(T7:T31)</f>
        <v>0</v>
      </c>
      <c r="U32" s="124">
        <f t="shared" ref="U32" si="6">SUM(U7:U31)</f>
        <v>0</v>
      </c>
      <c r="V32" s="116">
        <f t="shared" ref="V32" si="7">SUM(V7:V31)</f>
        <v>0</v>
      </c>
      <c r="W32" s="124">
        <f t="shared" ref="W32" si="8">SUM(W7:W31)</f>
        <v>0</v>
      </c>
      <c r="X32" s="116">
        <f t="shared" ref="X32" si="9">SUM(X7:X31)</f>
        <v>0</v>
      </c>
      <c r="Y32" s="124">
        <f t="shared" ref="Y32" si="10">SUM(Y7:Y31)</f>
        <v>0</v>
      </c>
      <c r="Z32" s="116">
        <f t="shared" ref="Z32" si="11">SUM(Z7:Z31)</f>
        <v>0</v>
      </c>
      <c r="AA32" s="124">
        <f t="shared" ref="AA32" si="12">SUM(AA7:AA31)</f>
        <v>0</v>
      </c>
      <c r="AB32" s="116">
        <f t="shared" ref="AB32" si="13">SUM(AB7:AB31)</f>
        <v>0</v>
      </c>
      <c r="AC32" s="124">
        <f t="shared" ref="AC32" si="14">SUM(AC7:AC31)</f>
        <v>0</v>
      </c>
      <c r="AD32" s="116">
        <f t="shared" ref="AD32" si="15">SUM(AD7:AD31)</f>
        <v>0</v>
      </c>
      <c r="AE32" s="124">
        <f t="shared" ref="AE32" si="16">SUM(AE7:AE31)</f>
        <v>0</v>
      </c>
      <c r="AF32" s="116">
        <f>SUM(AF7:AF31)</f>
        <v>0</v>
      </c>
      <c r="AG32" s="167">
        <f>SUM(AG7:AG31)</f>
        <v>0</v>
      </c>
    </row>
    <row r="33" spans="1:33">
      <c r="A33" s="227" t="s">
        <v>179</v>
      </c>
      <c r="B33" s="551"/>
      <c r="C33" s="552"/>
      <c r="D33" s="552"/>
      <c r="E33" s="552"/>
      <c r="F33" s="552"/>
      <c r="G33" s="552"/>
      <c r="H33" s="552"/>
      <c r="I33" s="552"/>
      <c r="J33" s="552"/>
      <c r="K33" s="552"/>
      <c r="L33" s="552"/>
      <c r="M33" s="552"/>
      <c r="N33" s="552"/>
      <c r="O33" s="552"/>
      <c r="P33" s="552"/>
      <c r="Q33" s="552"/>
      <c r="R33" s="552"/>
      <c r="S33" s="552"/>
      <c r="T33" s="552"/>
      <c r="U33" s="552"/>
      <c r="V33" s="552"/>
      <c r="W33" s="552"/>
      <c r="X33" s="552"/>
      <c r="Y33" s="552"/>
      <c r="Z33" s="552"/>
      <c r="AA33" s="552"/>
      <c r="AB33" s="552"/>
      <c r="AC33" s="552"/>
      <c r="AD33" s="552"/>
      <c r="AE33" s="552"/>
      <c r="AF33" s="552"/>
      <c r="AG33" s="553"/>
    </row>
    <row r="34" spans="1:33">
      <c r="A34" s="118" t="s">
        <v>88</v>
      </c>
      <c r="B34" s="115">
        <f>'Period 1'!O57*Mult_P1</f>
        <v>0</v>
      </c>
      <c r="C34" s="123">
        <f>'Period 1'!P57*Mult_P1</f>
        <v>0</v>
      </c>
      <c r="D34" s="115">
        <f>'Period 2'!O57*Mult_P2</f>
        <v>0</v>
      </c>
      <c r="E34" s="123">
        <f>'Period 2'!P57*Mult_P2</f>
        <v>0</v>
      </c>
      <c r="F34" s="115">
        <f>'Period 3'!O57*Mult_P3</f>
        <v>0</v>
      </c>
      <c r="G34" s="123">
        <f>'Period 3'!P57*Mult_P3</f>
        <v>0</v>
      </c>
      <c r="H34" s="115">
        <f>'Period 4'!O57*Mult_P4</f>
        <v>0</v>
      </c>
      <c r="I34" s="123">
        <f>'Period 4'!P57*Mult_P4</f>
        <v>0</v>
      </c>
      <c r="J34" s="115">
        <f>'Period 5'!O57*Mult_P5</f>
        <v>0</v>
      </c>
      <c r="K34" s="123">
        <f>'Period 5'!P57*Mult_P5</f>
        <v>0</v>
      </c>
      <c r="L34" s="115">
        <f>'Period 6'!O57*Mult_P6</f>
        <v>0</v>
      </c>
      <c r="M34" s="123">
        <f>'Period 6'!P57*Mult_P6</f>
        <v>0</v>
      </c>
      <c r="N34" s="115">
        <f>'Period 7'!O57*Mult_P7</f>
        <v>0</v>
      </c>
      <c r="O34" s="123">
        <f>'Period 7'!P57*Mult_P7</f>
        <v>0</v>
      </c>
      <c r="P34" s="115">
        <f>'Period 8'!O57*Mult_P8</f>
        <v>0</v>
      </c>
      <c r="Q34" s="123">
        <f>'Period 8'!P57*Mult_P8</f>
        <v>0</v>
      </c>
      <c r="R34" s="115">
        <f>'Period 9'!O57*Mult_P9</f>
        <v>0</v>
      </c>
      <c r="S34" s="123">
        <f>'Period 9'!P57*Mult_P9</f>
        <v>0</v>
      </c>
      <c r="T34" s="115">
        <f>'Period 10'!O57*Mult_P10</f>
        <v>0</v>
      </c>
      <c r="U34" s="123">
        <f>'Period 10'!P57*Mult_P10</f>
        <v>0</v>
      </c>
      <c r="V34" s="115">
        <f>'Period 11'!O57*Mult_P11</f>
        <v>0</v>
      </c>
      <c r="W34" s="123">
        <f>'Period 11'!P57*Mult_P11</f>
        <v>0</v>
      </c>
      <c r="X34" s="115">
        <f>'Period 12'!O57*Mult_P12</f>
        <v>0</v>
      </c>
      <c r="Y34" s="123">
        <f>'Period 12'!P57*Mult_P12</f>
        <v>0</v>
      </c>
      <c r="Z34" s="115">
        <f>'Period 13'!O57*Mult_P13</f>
        <v>0</v>
      </c>
      <c r="AA34" s="123">
        <f>'Period 13'!P57*Mult_P13</f>
        <v>0</v>
      </c>
      <c r="AB34" s="115">
        <f>'Period 14'!O57*Mult_P14</f>
        <v>0</v>
      </c>
      <c r="AC34" s="123">
        <f>'Period 14'!P57*Mult_P14</f>
        <v>0</v>
      </c>
      <c r="AD34" s="115">
        <f>'Period 15'!O57*Mult_P15</f>
        <v>0</v>
      </c>
      <c r="AE34" s="123">
        <f>'Period 15'!P57*Mult_P15</f>
        <v>0</v>
      </c>
      <c r="AF34" s="115">
        <f t="shared" ref="AF34:AF39" si="17">B34+D34+F34+H34+J34+L34+N34+P34+R34+T34+V34+X34+Z34+AB34+AD34</f>
        <v>0</v>
      </c>
      <c r="AG34" s="166">
        <f t="shared" ref="AG34:AG39" si="18">C34+E34+G34+I34+K34+M34+O34+Q34+S34+U34+W34+Y34+AA34+AC34+AE34</f>
        <v>0</v>
      </c>
    </row>
    <row r="35" spans="1:33">
      <c r="A35" s="118" t="s">
        <v>89</v>
      </c>
      <c r="B35" s="115">
        <f>'Period 1'!O58*Mult_P1</f>
        <v>0</v>
      </c>
      <c r="C35" s="123">
        <f>'Period 1'!P58*Mult_P1</f>
        <v>0</v>
      </c>
      <c r="D35" s="115">
        <f>'Period 2'!O58*Mult_P2</f>
        <v>0</v>
      </c>
      <c r="E35" s="123">
        <f>'Period 2'!P58*Mult_P2</f>
        <v>0</v>
      </c>
      <c r="F35" s="115">
        <f>'Period 3'!O58*Mult_P3</f>
        <v>0</v>
      </c>
      <c r="G35" s="123">
        <f>'Period 3'!P58*Mult_P3</f>
        <v>0</v>
      </c>
      <c r="H35" s="115">
        <f>'Period 4'!O58*Mult_P4</f>
        <v>0</v>
      </c>
      <c r="I35" s="123">
        <f>'Period 4'!P58*Mult_P4</f>
        <v>0</v>
      </c>
      <c r="J35" s="115">
        <f>'Period 5'!O58*Mult_P5</f>
        <v>0</v>
      </c>
      <c r="K35" s="123">
        <f>'Period 5'!P58*Mult_P5</f>
        <v>0</v>
      </c>
      <c r="L35" s="115">
        <f>'Period 6'!O58*Mult_P6</f>
        <v>0</v>
      </c>
      <c r="M35" s="123">
        <f>'Period 6'!P58*Mult_P6</f>
        <v>0</v>
      </c>
      <c r="N35" s="115">
        <f>'Period 7'!O58*Mult_P7</f>
        <v>0</v>
      </c>
      <c r="O35" s="123">
        <f>'Period 7'!P58*Mult_P7</f>
        <v>0</v>
      </c>
      <c r="P35" s="115">
        <f>'Period 8'!O58*Mult_P8</f>
        <v>0</v>
      </c>
      <c r="Q35" s="123">
        <f>'Period 8'!P58*Mult_P8</f>
        <v>0</v>
      </c>
      <c r="R35" s="115">
        <f>'Period 9'!O58*Mult_P9</f>
        <v>0</v>
      </c>
      <c r="S35" s="123">
        <f>'Period 9'!P58*Mult_P9</f>
        <v>0</v>
      </c>
      <c r="T35" s="115">
        <f>'Period 10'!O58*Mult_P10</f>
        <v>0</v>
      </c>
      <c r="U35" s="123">
        <f>'Period 10'!P58*Mult_P10</f>
        <v>0</v>
      </c>
      <c r="V35" s="115">
        <f>'Period 11'!O58*Mult_P11</f>
        <v>0</v>
      </c>
      <c r="W35" s="123">
        <f>'Period 11'!P58*Mult_P11</f>
        <v>0</v>
      </c>
      <c r="X35" s="115">
        <f>'Period 12'!O58*Mult_P12</f>
        <v>0</v>
      </c>
      <c r="Y35" s="123">
        <f>'Period 12'!P58*Mult_P12</f>
        <v>0</v>
      </c>
      <c r="Z35" s="115">
        <f>'Period 13'!O58*Mult_P13</f>
        <v>0</v>
      </c>
      <c r="AA35" s="123">
        <f>'Period 13'!P58*Mult_P13</f>
        <v>0</v>
      </c>
      <c r="AB35" s="115">
        <f>'Period 14'!O58*Mult_P14</f>
        <v>0</v>
      </c>
      <c r="AC35" s="123">
        <f>'Period 14'!P58*Mult_P14</f>
        <v>0</v>
      </c>
      <c r="AD35" s="115">
        <f>'Period 15'!O58*Mult_P15</f>
        <v>0</v>
      </c>
      <c r="AE35" s="123">
        <f>'Period 15'!P58*Mult_P15</f>
        <v>0</v>
      </c>
      <c r="AF35" s="115">
        <f t="shared" si="17"/>
        <v>0</v>
      </c>
      <c r="AG35" s="166">
        <f t="shared" si="18"/>
        <v>0</v>
      </c>
    </row>
    <row r="36" spans="1:33">
      <c r="A36" s="118" t="s">
        <v>90</v>
      </c>
      <c r="B36" s="115">
        <f>'Period 1'!O59*Mult_P1</f>
        <v>0</v>
      </c>
      <c r="C36" s="123">
        <f>'Period 1'!P59*Mult_P1</f>
        <v>0</v>
      </c>
      <c r="D36" s="115">
        <f>'Period 2'!O59*Mult_P2</f>
        <v>0</v>
      </c>
      <c r="E36" s="123">
        <f>'Period 2'!P59*Mult_P2</f>
        <v>0</v>
      </c>
      <c r="F36" s="115">
        <f>'Period 3'!O59*Mult_P3</f>
        <v>0</v>
      </c>
      <c r="G36" s="123">
        <f>'Period 3'!P59*Mult_P3</f>
        <v>0</v>
      </c>
      <c r="H36" s="115">
        <f>'Period 4'!O59*Mult_P4</f>
        <v>0</v>
      </c>
      <c r="I36" s="123">
        <f>'Period 4'!P59*Mult_P4</f>
        <v>0</v>
      </c>
      <c r="J36" s="115">
        <f>'Period 5'!O59*Mult_P5</f>
        <v>0</v>
      </c>
      <c r="K36" s="123">
        <f>'Period 5'!P59*Mult_P5</f>
        <v>0</v>
      </c>
      <c r="L36" s="115">
        <f>'Period 6'!O59*Mult_P6</f>
        <v>0</v>
      </c>
      <c r="M36" s="123">
        <f>'Period 6'!P59*Mult_P6</f>
        <v>0</v>
      </c>
      <c r="N36" s="115">
        <f>'Period 7'!O59*Mult_P7</f>
        <v>0</v>
      </c>
      <c r="O36" s="123">
        <f>'Period 7'!P59*Mult_P7</f>
        <v>0</v>
      </c>
      <c r="P36" s="115">
        <f>'Period 8'!O59*Mult_P8</f>
        <v>0</v>
      </c>
      <c r="Q36" s="123">
        <f>'Period 8'!P59*Mult_P8</f>
        <v>0</v>
      </c>
      <c r="R36" s="115">
        <f>'Period 9'!O59*Mult_P9</f>
        <v>0</v>
      </c>
      <c r="S36" s="123">
        <f>'Period 9'!P59*Mult_P9</f>
        <v>0</v>
      </c>
      <c r="T36" s="115">
        <f>'Period 10'!O59*Mult_P10</f>
        <v>0</v>
      </c>
      <c r="U36" s="123">
        <f>'Period 10'!P59*Mult_P10</f>
        <v>0</v>
      </c>
      <c r="V36" s="115">
        <f>'Period 11'!O59*Mult_P11</f>
        <v>0</v>
      </c>
      <c r="W36" s="123">
        <f>'Period 11'!P59*Mult_P11</f>
        <v>0</v>
      </c>
      <c r="X36" s="115">
        <f>'Period 12'!O59*Mult_P12</f>
        <v>0</v>
      </c>
      <c r="Y36" s="123">
        <f>'Period 12'!P59*Mult_P12</f>
        <v>0</v>
      </c>
      <c r="Z36" s="115">
        <f>'Period 13'!O59*Mult_P13</f>
        <v>0</v>
      </c>
      <c r="AA36" s="123">
        <f>'Period 13'!P59*Mult_P13</f>
        <v>0</v>
      </c>
      <c r="AB36" s="115">
        <f>'Period 14'!O59*Mult_P14</f>
        <v>0</v>
      </c>
      <c r="AC36" s="123">
        <f>'Period 14'!P59*Mult_P14</f>
        <v>0</v>
      </c>
      <c r="AD36" s="115">
        <f>'Period 15'!O59*Mult_P15</f>
        <v>0</v>
      </c>
      <c r="AE36" s="123">
        <f>'Period 15'!P59*Mult_P15</f>
        <v>0</v>
      </c>
      <c r="AF36" s="115">
        <f t="shared" si="17"/>
        <v>0</v>
      </c>
      <c r="AG36" s="166">
        <f t="shared" si="18"/>
        <v>0</v>
      </c>
    </row>
    <row r="37" spans="1:33">
      <c r="A37" s="118" t="s">
        <v>91</v>
      </c>
      <c r="B37" s="115">
        <f>'Period 1'!O60*Mult_P1</f>
        <v>0</v>
      </c>
      <c r="C37" s="123">
        <f>'Period 1'!P60*Mult_P1</f>
        <v>0</v>
      </c>
      <c r="D37" s="115">
        <f>'Period 2'!O60*Mult_P2</f>
        <v>0</v>
      </c>
      <c r="E37" s="123">
        <f>'Period 2'!P60*Mult_P2</f>
        <v>0</v>
      </c>
      <c r="F37" s="115">
        <f>'Period 3'!O60*Mult_P3</f>
        <v>0</v>
      </c>
      <c r="G37" s="123">
        <f>'Period 3'!P60*Mult_P3</f>
        <v>0</v>
      </c>
      <c r="H37" s="115">
        <f>'Period 4'!O60*Mult_P4</f>
        <v>0</v>
      </c>
      <c r="I37" s="123">
        <f>'Period 4'!P60*Mult_P4</f>
        <v>0</v>
      </c>
      <c r="J37" s="115">
        <f>'Period 5'!O60*Mult_P5</f>
        <v>0</v>
      </c>
      <c r="K37" s="123">
        <f>'Period 5'!P60*Mult_P5</f>
        <v>0</v>
      </c>
      <c r="L37" s="115">
        <f>'Period 6'!O60*Mult_P6</f>
        <v>0</v>
      </c>
      <c r="M37" s="123">
        <f>'Period 6'!P60*Mult_P6</f>
        <v>0</v>
      </c>
      <c r="N37" s="115">
        <f>'Period 7'!O60*Mult_P7</f>
        <v>0</v>
      </c>
      <c r="O37" s="123">
        <f>'Period 7'!P60*Mult_P7</f>
        <v>0</v>
      </c>
      <c r="P37" s="115">
        <f>'Period 8'!O60*Mult_P8</f>
        <v>0</v>
      </c>
      <c r="Q37" s="123">
        <f>'Period 8'!P60*Mult_P8</f>
        <v>0</v>
      </c>
      <c r="R37" s="115">
        <f>'Period 9'!O60*Mult_P9</f>
        <v>0</v>
      </c>
      <c r="S37" s="123">
        <f>'Period 9'!P60*Mult_P9</f>
        <v>0</v>
      </c>
      <c r="T37" s="115">
        <f>'Period 10'!O60*Mult_P10</f>
        <v>0</v>
      </c>
      <c r="U37" s="123">
        <f>'Period 10'!P60*Mult_P10</f>
        <v>0</v>
      </c>
      <c r="V37" s="115">
        <f>'Period 11'!O60*Mult_P11</f>
        <v>0</v>
      </c>
      <c r="W37" s="123">
        <f>'Period 11'!P60*Mult_P11</f>
        <v>0</v>
      </c>
      <c r="X37" s="115">
        <f>'Period 12'!O60*Mult_P12</f>
        <v>0</v>
      </c>
      <c r="Y37" s="123">
        <f>'Period 12'!P60*Mult_P12</f>
        <v>0</v>
      </c>
      <c r="Z37" s="115">
        <f>'Period 13'!O60*Mult_P13</f>
        <v>0</v>
      </c>
      <c r="AA37" s="123">
        <f>'Period 13'!P60*Mult_P13</f>
        <v>0</v>
      </c>
      <c r="AB37" s="115">
        <f>'Period 14'!O60*Mult_P14</f>
        <v>0</v>
      </c>
      <c r="AC37" s="123">
        <f>'Period 14'!P60*Mult_P14</f>
        <v>0</v>
      </c>
      <c r="AD37" s="115">
        <f>'Period 15'!O60*Mult_P15</f>
        <v>0</v>
      </c>
      <c r="AE37" s="123">
        <f>'Period 15'!P60*Mult_P15</f>
        <v>0</v>
      </c>
      <c r="AF37" s="115">
        <f t="shared" si="17"/>
        <v>0</v>
      </c>
      <c r="AG37" s="166">
        <f t="shared" si="18"/>
        <v>0</v>
      </c>
    </row>
    <row r="38" spans="1:33">
      <c r="A38" s="118" t="s">
        <v>92</v>
      </c>
      <c r="B38" s="115">
        <f>'Period 1'!O61*Mult_P1</f>
        <v>0</v>
      </c>
      <c r="C38" s="123">
        <f>'Period 1'!P61*Mult_P1</f>
        <v>0</v>
      </c>
      <c r="D38" s="115">
        <f>'Period 2'!O61*Mult_P2</f>
        <v>0</v>
      </c>
      <c r="E38" s="123">
        <f>'Period 2'!P61*Mult_P2</f>
        <v>0</v>
      </c>
      <c r="F38" s="115">
        <f>'Period 3'!O61*Mult_P3</f>
        <v>0</v>
      </c>
      <c r="G38" s="123">
        <f>'Period 3'!P61*Mult_P3</f>
        <v>0</v>
      </c>
      <c r="H38" s="115">
        <f>'Period 4'!O61*Mult_P4</f>
        <v>0</v>
      </c>
      <c r="I38" s="123">
        <f>'Period 4'!P61*Mult_P4</f>
        <v>0</v>
      </c>
      <c r="J38" s="115">
        <f>'Period 5'!O61*Mult_P5</f>
        <v>0</v>
      </c>
      <c r="K38" s="123">
        <f>'Period 5'!P61*Mult_P5</f>
        <v>0</v>
      </c>
      <c r="L38" s="115">
        <f>'Period 6'!O61*Mult_P6</f>
        <v>0</v>
      </c>
      <c r="M38" s="123">
        <f>'Period 6'!P61*Mult_P6</f>
        <v>0</v>
      </c>
      <c r="N38" s="115">
        <f>'Period 7'!O61*Mult_P7</f>
        <v>0</v>
      </c>
      <c r="O38" s="123">
        <f>'Period 7'!P61*Mult_P7</f>
        <v>0</v>
      </c>
      <c r="P38" s="115">
        <f>'Period 8'!O61*Mult_P8</f>
        <v>0</v>
      </c>
      <c r="Q38" s="123">
        <f>'Period 8'!P61*Mult_P8</f>
        <v>0</v>
      </c>
      <c r="R38" s="115">
        <f>'Period 9'!O61*Mult_P9</f>
        <v>0</v>
      </c>
      <c r="S38" s="123">
        <f>'Period 9'!P61*Mult_P9</f>
        <v>0</v>
      </c>
      <c r="T38" s="115">
        <f>'Period 10'!O61*Mult_P10</f>
        <v>0</v>
      </c>
      <c r="U38" s="123">
        <f>'Period 10'!P61*Mult_P10</f>
        <v>0</v>
      </c>
      <c r="V38" s="115">
        <f>'Period 11'!O61*Mult_P11</f>
        <v>0</v>
      </c>
      <c r="W38" s="123">
        <f>'Period 11'!P61*Mult_P11</f>
        <v>0</v>
      </c>
      <c r="X38" s="115">
        <f>'Period 12'!O61*Mult_P12</f>
        <v>0</v>
      </c>
      <c r="Y38" s="123">
        <f>'Period 12'!P61*Mult_P12</f>
        <v>0</v>
      </c>
      <c r="Z38" s="115">
        <f>'Period 13'!O61*Mult_P13</f>
        <v>0</v>
      </c>
      <c r="AA38" s="123">
        <f>'Period 13'!P61*Mult_P13</f>
        <v>0</v>
      </c>
      <c r="AB38" s="115">
        <f>'Period 14'!O61*Mult_P14</f>
        <v>0</v>
      </c>
      <c r="AC38" s="123">
        <f>'Period 14'!P61*Mult_P14</f>
        <v>0</v>
      </c>
      <c r="AD38" s="115">
        <f>'Period 15'!O61*Mult_P15</f>
        <v>0</v>
      </c>
      <c r="AE38" s="123">
        <f>'Period 15'!P61*Mult_P15</f>
        <v>0</v>
      </c>
      <c r="AF38" s="115">
        <f t="shared" si="17"/>
        <v>0</v>
      </c>
      <c r="AG38" s="166">
        <f t="shared" si="18"/>
        <v>0</v>
      </c>
    </row>
    <row r="39" spans="1:33">
      <c r="A39" s="118" t="s">
        <v>93</v>
      </c>
      <c r="B39" s="115">
        <f>'Period 1'!O62*Mult_P1</f>
        <v>0</v>
      </c>
      <c r="C39" s="123">
        <f>'Period 1'!P62*Mult_P1</f>
        <v>0</v>
      </c>
      <c r="D39" s="115">
        <f>'Period 2'!O62*Mult_P2</f>
        <v>0</v>
      </c>
      <c r="E39" s="123">
        <f>'Period 2'!P62*Mult_P2</f>
        <v>0</v>
      </c>
      <c r="F39" s="115">
        <f>'Period 3'!O62*Mult_P3</f>
        <v>0</v>
      </c>
      <c r="G39" s="123">
        <f>'Period 3'!P62*Mult_P3</f>
        <v>0</v>
      </c>
      <c r="H39" s="115">
        <f>'Period 4'!O62*Mult_P4</f>
        <v>0</v>
      </c>
      <c r="I39" s="123">
        <f>'Period 4'!P62*Mult_P4</f>
        <v>0</v>
      </c>
      <c r="J39" s="115">
        <f>'Period 5'!O62*Mult_P5</f>
        <v>0</v>
      </c>
      <c r="K39" s="123">
        <f>'Period 5'!P62*Mult_P5</f>
        <v>0</v>
      </c>
      <c r="L39" s="115">
        <f>'Period 6'!O62*Mult_P6</f>
        <v>0</v>
      </c>
      <c r="M39" s="123">
        <f>'Period 6'!P62*Mult_P6</f>
        <v>0</v>
      </c>
      <c r="N39" s="115">
        <f>'Period 7'!O62*Mult_P7</f>
        <v>0</v>
      </c>
      <c r="O39" s="123">
        <f>'Period 7'!P62*Mult_P7</f>
        <v>0</v>
      </c>
      <c r="P39" s="115">
        <f>'Period 8'!O62*Mult_P8</f>
        <v>0</v>
      </c>
      <c r="Q39" s="123">
        <f>'Period 8'!P62*Mult_P8</f>
        <v>0</v>
      </c>
      <c r="R39" s="115">
        <f>'Period 9'!O62*Mult_P9</f>
        <v>0</v>
      </c>
      <c r="S39" s="123">
        <f>'Period 9'!P62*Mult_P9</f>
        <v>0</v>
      </c>
      <c r="T39" s="115">
        <f>'Period 10'!O62*Mult_P10</f>
        <v>0</v>
      </c>
      <c r="U39" s="123">
        <f>'Period 10'!P62*Mult_P10</f>
        <v>0</v>
      </c>
      <c r="V39" s="115">
        <f>'Period 11'!O62*Mult_P11</f>
        <v>0</v>
      </c>
      <c r="W39" s="123">
        <f>'Period 11'!P62*Mult_P11</f>
        <v>0</v>
      </c>
      <c r="X39" s="115">
        <f>'Period 12'!O62*Mult_P12</f>
        <v>0</v>
      </c>
      <c r="Y39" s="123">
        <f>'Period 12'!P62*Mult_P12</f>
        <v>0</v>
      </c>
      <c r="Z39" s="115">
        <f>'Period 13'!O62*Mult_P13</f>
        <v>0</v>
      </c>
      <c r="AA39" s="123">
        <f>'Period 13'!P62*Mult_P13</f>
        <v>0</v>
      </c>
      <c r="AB39" s="115">
        <f>'Period 14'!O62*Mult_P14</f>
        <v>0</v>
      </c>
      <c r="AC39" s="123">
        <f>'Period 14'!P62*Mult_P14</f>
        <v>0</v>
      </c>
      <c r="AD39" s="115">
        <f>'Period 15'!O62*Mult_P15</f>
        <v>0</v>
      </c>
      <c r="AE39" s="123">
        <f>'Period 15'!P62*Mult_P15</f>
        <v>0</v>
      </c>
      <c r="AF39" s="115">
        <f t="shared" si="17"/>
        <v>0</v>
      </c>
      <c r="AG39" s="166">
        <f t="shared" si="18"/>
        <v>0</v>
      </c>
    </row>
    <row r="40" spans="1:33" ht="12" customHeight="1">
      <c r="A40" s="219" t="s">
        <v>158</v>
      </c>
      <c r="B40" s="220">
        <f t="shared" ref="B40:AG40" si="19">SUM(B34:B39)</f>
        <v>0</v>
      </c>
      <c r="C40" s="221">
        <f t="shared" si="19"/>
        <v>0</v>
      </c>
      <c r="D40" s="220">
        <f t="shared" si="19"/>
        <v>0</v>
      </c>
      <c r="E40" s="221">
        <f t="shared" si="19"/>
        <v>0</v>
      </c>
      <c r="F40" s="220">
        <f t="shared" si="19"/>
        <v>0</v>
      </c>
      <c r="G40" s="221">
        <f t="shared" si="19"/>
        <v>0</v>
      </c>
      <c r="H40" s="220">
        <f t="shared" si="19"/>
        <v>0</v>
      </c>
      <c r="I40" s="221">
        <f t="shared" si="19"/>
        <v>0</v>
      </c>
      <c r="J40" s="220">
        <f t="shared" si="19"/>
        <v>0</v>
      </c>
      <c r="K40" s="221">
        <f t="shared" si="19"/>
        <v>0</v>
      </c>
      <c r="L40" s="220">
        <f t="shared" ref="L40:U40" si="20">SUM(L34:L39)</f>
        <v>0</v>
      </c>
      <c r="M40" s="221">
        <f t="shared" si="20"/>
        <v>0</v>
      </c>
      <c r="N40" s="220">
        <f t="shared" si="20"/>
        <v>0</v>
      </c>
      <c r="O40" s="221">
        <f t="shared" si="20"/>
        <v>0</v>
      </c>
      <c r="P40" s="220">
        <f t="shared" si="20"/>
        <v>0</v>
      </c>
      <c r="Q40" s="221">
        <f t="shared" si="20"/>
        <v>0</v>
      </c>
      <c r="R40" s="220">
        <f t="shared" si="20"/>
        <v>0</v>
      </c>
      <c r="S40" s="221">
        <f t="shared" si="20"/>
        <v>0</v>
      </c>
      <c r="T40" s="220">
        <f t="shared" si="20"/>
        <v>0</v>
      </c>
      <c r="U40" s="221">
        <f t="shared" si="20"/>
        <v>0</v>
      </c>
      <c r="V40" s="220">
        <f t="shared" ref="V40:W40" si="21">SUM(V34:V39)</f>
        <v>0</v>
      </c>
      <c r="W40" s="221">
        <f t="shared" si="21"/>
        <v>0</v>
      </c>
      <c r="X40" s="220">
        <f t="shared" ref="X40:Y40" si="22">SUM(X34:X39)</f>
        <v>0</v>
      </c>
      <c r="Y40" s="221">
        <f t="shared" si="22"/>
        <v>0</v>
      </c>
      <c r="Z40" s="220">
        <f t="shared" ref="Z40:AA40" si="23">SUM(Z34:Z39)</f>
        <v>0</v>
      </c>
      <c r="AA40" s="221">
        <f t="shared" si="23"/>
        <v>0</v>
      </c>
      <c r="AB40" s="220">
        <f t="shared" ref="AB40:AC40" si="24">SUM(AB34:AB39)</f>
        <v>0</v>
      </c>
      <c r="AC40" s="221">
        <f t="shared" si="24"/>
        <v>0</v>
      </c>
      <c r="AD40" s="220">
        <f t="shared" ref="AD40:AE40" si="25">SUM(AD34:AD39)</f>
        <v>0</v>
      </c>
      <c r="AE40" s="221">
        <f t="shared" si="25"/>
        <v>0</v>
      </c>
      <c r="AF40" s="220">
        <f t="shared" si="19"/>
        <v>0</v>
      </c>
      <c r="AG40" s="222">
        <f t="shared" si="19"/>
        <v>0</v>
      </c>
    </row>
    <row r="41" spans="1:33">
      <c r="A41" s="226" t="s">
        <v>67</v>
      </c>
      <c r="B41" s="551"/>
      <c r="C41" s="552"/>
      <c r="D41" s="552"/>
      <c r="E41" s="552"/>
      <c r="F41" s="552"/>
      <c r="G41" s="552"/>
      <c r="H41" s="552"/>
      <c r="I41" s="552"/>
      <c r="J41" s="552"/>
      <c r="K41" s="552"/>
      <c r="L41" s="552"/>
      <c r="M41" s="552"/>
      <c r="N41" s="552"/>
      <c r="O41" s="552"/>
      <c r="P41" s="552"/>
      <c r="Q41" s="552"/>
      <c r="R41" s="552"/>
      <c r="S41" s="552"/>
      <c r="T41" s="552"/>
      <c r="U41" s="552"/>
      <c r="V41" s="552"/>
      <c r="W41" s="552"/>
      <c r="X41" s="552"/>
      <c r="Y41" s="552"/>
      <c r="Z41" s="552"/>
      <c r="AA41" s="552"/>
      <c r="AB41" s="552"/>
      <c r="AC41" s="552"/>
      <c r="AD41" s="552"/>
      <c r="AE41" s="552"/>
      <c r="AF41" s="552"/>
      <c r="AG41" s="553"/>
    </row>
    <row r="42" spans="1:33">
      <c r="A42" s="218" t="str">
        <f t="shared" ref="A42:A66" si="26">A7</f>
        <v xml:space="preserve">PI:  </v>
      </c>
      <c r="B42" s="215">
        <f>'Period 1'!T5*Mult_P1</f>
        <v>0</v>
      </c>
      <c r="C42" s="216">
        <f>ROUND('Period 1'!P5*CostShrFringe,0)*Mult_P1</f>
        <v>0</v>
      </c>
      <c r="D42" s="215">
        <f>'Period 2'!T5*Mult_P2</f>
        <v>0</v>
      </c>
      <c r="E42" s="216">
        <f>ROUND('Period 2'!P5*CostShrFringe,0)*Mult_P2</f>
        <v>0</v>
      </c>
      <c r="F42" s="215">
        <f>'Period 3'!T5*Mult_P3</f>
        <v>0</v>
      </c>
      <c r="G42" s="216">
        <f>ROUND('Period 3'!P5*CostShrFringe,0)*Mult_P3</f>
        <v>0</v>
      </c>
      <c r="H42" s="215">
        <f>'Period 4'!T5*Mult_P4</f>
        <v>0</v>
      </c>
      <c r="I42" s="216">
        <f>ROUND('Period 4'!P5*CostShrFringe,0)*Mult_P4</f>
        <v>0</v>
      </c>
      <c r="J42" s="215">
        <f>'Period 5'!T5*Mult_P5</f>
        <v>0</v>
      </c>
      <c r="K42" s="216">
        <f>ROUND('Period 5'!P5*CostShrFringe,0)*Mult_P5</f>
        <v>0</v>
      </c>
      <c r="L42" s="215">
        <f>'Period 6'!T5*Mult_P6</f>
        <v>0</v>
      </c>
      <c r="M42" s="216">
        <f>ROUND('Period 6'!P5*CostShrFringe,0)*Mult_P6</f>
        <v>0</v>
      </c>
      <c r="N42" s="215">
        <f>'Period 7'!T5*Mult_P7</f>
        <v>0</v>
      </c>
      <c r="O42" s="216">
        <f>ROUND('Period 7'!P5*CostShrFringe,0)*Mult_P7</f>
        <v>0</v>
      </c>
      <c r="P42" s="215">
        <f>'Period 8'!T5*Mult_P8</f>
        <v>0</v>
      </c>
      <c r="Q42" s="216">
        <f>ROUND('Period 8'!P5*CostShrFringe,0)*Mult_P8</f>
        <v>0</v>
      </c>
      <c r="R42" s="215">
        <f>'Period 9'!T5*Mult_P9</f>
        <v>0</v>
      </c>
      <c r="S42" s="216">
        <f>ROUND('Period 9'!P5*CostShrFringe,0)*Mult_P9</f>
        <v>0</v>
      </c>
      <c r="T42" s="215">
        <f>'Period 10'!T5*Mult_P10</f>
        <v>0</v>
      </c>
      <c r="U42" s="216">
        <f>ROUND('Period 10'!P5*CostShrFringe,0)*Mult_P10</f>
        <v>0</v>
      </c>
      <c r="V42" s="215">
        <f>'Period 11'!T5*Mult_P11</f>
        <v>0</v>
      </c>
      <c r="W42" s="216">
        <f>ROUND('Period 11'!P5*CostShrFringe,0)*Mult_P11</f>
        <v>0</v>
      </c>
      <c r="X42" s="215">
        <f>'Period 12'!T5*Mult_P12</f>
        <v>0</v>
      </c>
      <c r="Y42" s="216">
        <f>ROUND('Period 12'!P5*CostShrFringe,0)*Mult_P12</f>
        <v>0</v>
      </c>
      <c r="Z42" s="215">
        <f>'Period 13'!T5*Mult_P13</f>
        <v>0</v>
      </c>
      <c r="AA42" s="216">
        <f>ROUND('Period 13'!P5*CostShrFringe,0)*Mult_P13</f>
        <v>0</v>
      </c>
      <c r="AB42" s="215">
        <f>'Period 14'!T5*Mult_P14</f>
        <v>0</v>
      </c>
      <c r="AC42" s="216">
        <f>ROUND('Period 14'!P5*CostShrFringe,0)*Mult_P14</f>
        <v>0</v>
      </c>
      <c r="AD42" s="215">
        <f>'Period 15'!T5*Mult_P15</f>
        <v>0</v>
      </c>
      <c r="AE42" s="216">
        <f>ROUND('Period 15'!P5*CostShrFringe,0)*Mult_P15</f>
        <v>0</v>
      </c>
      <c r="AF42" s="215">
        <f t="shared" ref="AF42:AF72" si="27">B42+D42+F42+H42+J42+L42+N42+P42+R42+T42+V42+X42+Z42+AB42+AD42</f>
        <v>0</v>
      </c>
      <c r="AG42" s="217">
        <f t="shared" ref="AG42:AG72" si="28">C42+E42+G42+I42+K42+M42+O42+Q42+S42+U42+W42+Y42+AA42+AC42+AE42</f>
        <v>0</v>
      </c>
    </row>
    <row r="43" spans="1:33">
      <c r="A43" s="117" t="str">
        <f t="shared" si="26"/>
        <v xml:space="preserve">Co-PI:  </v>
      </c>
      <c r="B43" s="115">
        <f>'Period 1'!T7*Mult_P1</f>
        <v>0</v>
      </c>
      <c r="C43" s="123">
        <f>ROUND('Period 1'!P7*CostShrFringe,0)*Mult_P1</f>
        <v>0</v>
      </c>
      <c r="D43" s="115">
        <f>'Period 2'!T7*Mult_P2</f>
        <v>0</v>
      </c>
      <c r="E43" s="123">
        <f>ROUND('Period 2'!P7*CostShrFringe,0)*Mult_P2</f>
        <v>0</v>
      </c>
      <c r="F43" s="115">
        <f>'Period 3'!T7*Mult_P3</f>
        <v>0</v>
      </c>
      <c r="G43" s="123">
        <f>ROUND('Period 3'!P7*CostShrFringe,0)*Mult_P3</f>
        <v>0</v>
      </c>
      <c r="H43" s="115">
        <f>'Period 4'!T7*Mult_P4</f>
        <v>0</v>
      </c>
      <c r="I43" s="123">
        <f>ROUND('Period 4'!P7*CostShrFringe,0)*Mult_P4</f>
        <v>0</v>
      </c>
      <c r="J43" s="115">
        <f>'Period 5'!T7*Mult_P5</f>
        <v>0</v>
      </c>
      <c r="K43" s="123">
        <f>ROUND('Period 5'!P7*CostShrFringe,0)*Mult_P5</f>
        <v>0</v>
      </c>
      <c r="L43" s="215">
        <f>'Period 6'!T7*Mult_P6</f>
        <v>0</v>
      </c>
      <c r="M43" s="216">
        <f>ROUND('Period 6'!P7*CostShrFringe,0)*Mult_P6</f>
        <v>0</v>
      </c>
      <c r="N43" s="215">
        <f>'Period 7'!T7*Mult_P7</f>
        <v>0</v>
      </c>
      <c r="O43" s="216">
        <f>ROUND('Period 7'!P7*CostShrFringe,0)*Mult_P7</f>
        <v>0</v>
      </c>
      <c r="P43" s="215">
        <f>'Period 8'!T7*Mult_P8</f>
        <v>0</v>
      </c>
      <c r="Q43" s="216">
        <f>ROUND('Period 8'!P7*CostShrFringe,0)*Mult_P8</f>
        <v>0</v>
      </c>
      <c r="R43" s="215">
        <f>'Period 9'!T7*Mult_P9</f>
        <v>0</v>
      </c>
      <c r="S43" s="216">
        <f>ROUND('Period 9'!P7*CostShrFringe,0)*Mult_P9</f>
        <v>0</v>
      </c>
      <c r="T43" s="215">
        <f>'Period 10'!T7*Mult_P10</f>
        <v>0</v>
      </c>
      <c r="U43" s="216">
        <f>ROUND('Period 10'!P7*CostShrFringe,0)*Mult_P10</f>
        <v>0</v>
      </c>
      <c r="V43" s="215">
        <f>'Period 11'!T7*Mult_P11</f>
        <v>0</v>
      </c>
      <c r="W43" s="216">
        <f>ROUND('Period 11'!P7*CostShrFringe,0)*Mult_P11</f>
        <v>0</v>
      </c>
      <c r="X43" s="215">
        <f>'Period 12'!T7*Mult_P12</f>
        <v>0</v>
      </c>
      <c r="Y43" s="216">
        <f>ROUND('Period 12'!P7*CostShrFringe,0)*Mult_P12</f>
        <v>0</v>
      </c>
      <c r="Z43" s="215">
        <f>'Period 13'!T7*Mult_P13</f>
        <v>0</v>
      </c>
      <c r="AA43" s="216">
        <f>ROUND('Period 13'!P7*CostShrFringe,0)*Mult_P13</f>
        <v>0</v>
      </c>
      <c r="AB43" s="215">
        <f>'Period 14'!T7*Mult_P14</f>
        <v>0</v>
      </c>
      <c r="AC43" s="216">
        <f>ROUND('Period 14'!P7*CostShrFringe,0)*Mult_P14</f>
        <v>0</v>
      </c>
      <c r="AD43" s="215">
        <f>'Period 15'!T7*Mult_P15</f>
        <v>0</v>
      </c>
      <c r="AE43" s="216">
        <f>ROUND('Period 15'!P7*CostShrFringe,0)*Mult_P15</f>
        <v>0</v>
      </c>
      <c r="AF43" s="215">
        <f t="shared" si="27"/>
        <v>0</v>
      </c>
      <c r="AG43" s="217">
        <f t="shared" si="28"/>
        <v>0</v>
      </c>
    </row>
    <row r="44" spans="1:33">
      <c r="A44" s="117" t="str">
        <f t="shared" si="26"/>
        <v xml:space="preserve">Co-PI:  </v>
      </c>
      <c r="B44" s="115">
        <f>'Period 1'!T9*Mult_P1</f>
        <v>0</v>
      </c>
      <c r="C44" s="123">
        <f>ROUND('Period 1'!P9*CostShrFringe,0)*Mult_P1</f>
        <v>0</v>
      </c>
      <c r="D44" s="115">
        <f>'Period 2'!T9*Mult_P2</f>
        <v>0</v>
      </c>
      <c r="E44" s="123">
        <f>ROUND('Period 2'!P9*CostShrFringe,0)*Mult_P2</f>
        <v>0</v>
      </c>
      <c r="F44" s="115">
        <f>'Period 3'!T9*Mult_P3</f>
        <v>0</v>
      </c>
      <c r="G44" s="123">
        <f>ROUND('Period 3'!P9*CostShrFringe,0)*Mult_P3</f>
        <v>0</v>
      </c>
      <c r="H44" s="115">
        <f>'Period 4'!T9*Mult_P4</f>
        <v>0</v>
      </c>
      <c r="I44" s="123">
        <f>ROUND('Period 4'!P9*CostShrFringe,0)*Mult_P4</f>
        <v>0</v>
      </c>
      <c r="J44" s="115">
        <f>'Period 5'!T9*Mult_P5</f>
        <v>0</v>
      </c>
      <c r="K44" s="123">
        <f>ROUND('Period 5'!P9*CostShrFringe,0)*Mult_P5</f>
        <v>0</v>
      </c>
      <c r="L44" s="215">
        <f>'Period 6'!T9*Mult_P6</f>
        <v>0</v>
      </c>
      <c r="M44" s="216">
        <f>ROUND('Period 6'!P9*CostShrFringe,0)*Mult_P6</f>
        <v>0</v>
      </c>
      <c r="N44" s="215">
        <f>'Period 7'!T9*Mult_P7</f>
        <v>0</v>
      </c>
      <c r="O44" s="216">
        <f>ROUND('Period 7'!P9*CostShrFringe,0)*Mult_P7</f>
        <v>0</v>
      </c>
      <c r="P44" s="215">
        <f>'Period 8'!T9*Mult_P8</f>
        <v>0</v>
      </c>
      <c r="Q44" s="216">
        <f>ROUND('Period 8'!P9*CostShrFringe,0)*Mult_P8</f>
        <v>0</v>
      </c>
      <c r="R44" s="215">
        <f>'Period 9'!T9*Mult_P9</f>
        <v>0</v>
      </c>
      <c r="S44" s="216">
        <f>ROUND('Period 9'!P9*CostShrFringe,0)*Mult_P9</f>
        <v>0</v>
      </c>
      <c r="T44" s="215">
        <f>'Period 10'!T9*Mult_P10</f>
        <v>0</v>
      </c>
      <c r="U44" s="216">
        <f>ROUND('Period 10'!P9*CostShrFringe,0)*Mult_P10</f>
        <v>0</v>
      </c>
      <c r="V44" s="215">
        <f>'Period 11'!T9*Mult_P11</f>
        <v>0</v>
      </c>
      <c r="W44" s="216">
        <f>ROUND('Period 11'!P9*CostShrFringe,0)*Mult_P11</f>
        <v>0</v>
      </c>
      <c r="X44" s="215">
        <f>'Period 12'!T9*Mult_P12</f>
        <v>0</v>
      </c>
      <c r="Y44" s="216">
        <f>ROUND('Period 12'!P9*CostShrFringe,0)*Mult_P12</f>
        <v>0</v>
      </c>
      <c r="Z44" s="215">
        <f>'Period 13'!T9*Mult_P13</f>
        <v>0</v>
      </c>
      <c r="AA44" s="216">
        <f>ROUND('Period 13'!P9*CostShrFringe,0)*Mult_P13</f>
        <v>0</v>
      </c>
      <c r="AB44" s="215">
        <f>'Period 14'!T9*Mult_P14</f>
        <v>0</v>
      </c>
      <c r="AC44" s="216">
        <f>ROUND('Period 14'!P9*CostShrFringe,0)*Mult_P14</f>
        <v>0</v>
      </c>
      <c r="AD44" s="215">
        <f>'Period 15'!T9*Mult_P15</f>
        <v>0</v>
      </c>
      <c r="AE44" s="216">
        <f>ROUND('Period 15'!P9*CostShrFringe,0)*Mult_P15</f>
        <v>0</v>
      </c>
      <c r="AF44" s="215">
        <f t="shared" si="27"/>
        <v>0</v>
      </c>
      <c r="AG44" s="217">
        <f t="shared" si="28"/>
        <v>0</v>
      </c>
    </row>
    <row r="45" spans="1:33">
      <c r="A45" s="117" t="str">
        <f t="shared" si="26"/>
        <v xml:space="preserve">Co-PI:  </v>
      </c>
      <c r="B45" s="115">
        <f>'Period 1'!T11*Mult_P1</f>
        <v>0</v>
      </c>
      <c r="C45" s="123">
        <f>ROUND('Period 1'!P11*CostShrFringe,0)*Mult_P1</f>
        <v>0</v>
      </c>
      <c r="D45" s="115">
        <f>'Period 2'!T11*Mult_P2</f>
        <v>0</v>
      </c>
      <c r="E45" s="123">
        <f>ROUND('Period 2'!P11*CostShrFringe,0)*Mult_P2</f>
        <v>0</v>
      </c>
      <c r="F45" s="115">
        <f>'Period 3'!T11*Mult_P3</f>
        <v>0</v>
      </c>
      <c r="G45" s="123">
        <f>ROUND('Period 3'!P11*CostShrFringe,0)*Mult_P3</f>
        <v>0</v>
      </c>
      <c r="H45" s="115">
        <f>'Period 4'!T11*Mult_P4</f>
        <v>0</v>
      </c>
      <c r="I45" s="123">
        <f>ROUND('Period 4'!P11*CostShrFringe,0)*Mult_P4</f>
        <v>0</v>
      </c>
      <c r="J45" s="115">
        <f>'Period 5'!T11*Mult_P5</f>
        <v>0</v>
      </c>
      <c r="K45" s="123">
        <f>ROUND('Period 5'!P11*CostShrFringe,0)*Mult_P5</f>
        <v>0</v>
      </c>
      <c r="L45" s="215">
        <f>'Period 6'!T11*Mult_P6</f>
        <v>0</v>
      </c>
      <c r="M45" s="216">
        <f>ROUND('Period 6'!P11*CostShrFringe,0)*Mult_P6</f>
        <v>0</v>
      </c>
      <c r="N45" s="215">
        <f>'Period 7'!T11*Mult_P7</f>
        <v>0</v>
      </c>
      <c r="O45" s="216">
        <f>ROUND('Period 7'!P11*CostShrFringe,0)*Mult_P7</f>
        <v>0</v>
      </c>
      <c r="P45" s="215">
        <f>'Period 8'!T11*Mult_P8</f>
        <v>0</v>
      </c>
      <c r="Q45" s="216">
        <f>ROUND('Period 8'!P11*CostShrFringe,0)*Mult_P8</f>
        <v>0</v>
      </c>
      <c r="R45" s="215">
        <f>'Period 9'!T11*Mult_P9</f>
        <v>0</v>
      </c>
      <c r="S45" s="216">
        <f>ROUND('Period 9'!P11*CostShrFringe,0)*Mult_P9</f>
        <v>0</v>
      </c>
      <c r="T45" s="215">
        <f>'Period 10'!T11*Mult_P10</f>
        <v>0</v>
      </c>
      <c r="U45" s="216">
        <f>ROUND('Period 10'!P11*CostShrFringe,0)*Mult_P10</f>
        <v>0</v>
      </c>
      <c r="V45" s="215">
        <f>'Period 11'!T11*Mult_P11</f>
        <v>0</v>
      </c>
      <c r="W45" s="216">
        <f>ROUND('Period 11'!P11*CostShrFringe,0)*Mult_P11</f>
        <v>0</v>
      </c>
      <c r="X45" s="215">
        <f>'Period 12'!T11*Mult_P12</f>
        <v>0</v>
      </c>
      <c r="Y45" s="216">
        <f>ROUND('Period 12'!P11*CostShrFringe,0)*Mult_P12</f>
        <v>0</v>
      </c>
      <c r="Z45" s="215">
        <f>'Period 13'!T11*Mult_P13</f>
        <v>0</v>
      </c>
      <c r="AA45" s="216">
        <f>ROUND('Period 13'!P11*CostShrFringe,0)*Mult_P13</f>
        <v>0</v>
      </c>
      <c r="AB45" s="215">
        <f>'Period 14'!T11*Mult_P14</f>
        <v>0</v>
      </c>
      <c r="AC45" s="216">
        <f>ROUND('Period 14'!P11*CostShrFringe,0)*Mult_P14</f>
        <v>0</v>
      </c>
      <c r="AD45" s="215">
        <f>'Period 15'!T11*Mult_P15</f>
        <v>0</v>
      </c>
      <c r="AE45" s="216">
        <f>ROUND('Period 15'!P11*CostShrFringe,0)*Mult_P15</f>
        <v>0</v>
      </c>
      <c r="AF45" s="215">
        <f t="shared" si="27"/>
        <v>0</v>
      </c>
      <c r="AG45" s="217">
        <f t="shared" si="28"/>
        <v>0</v>
      </c>
    </row>
    <row r="46" spans="1:33">
      <c r="A46" s="117" t="str">
        <f t="shared" si="26"/>
        <v xml:space="preserve">Co-PI:  </v>
      </c>
      <c r="B46" s="115">
        <f>'Period 1'!T13*Mult_P1</f>
        <v>0</v>
      </c>
      <c r="C46" s="123">
        <f>ROUND('Period 1'!P13*CostShrFringe,0)*Mult_P1</f>
        <v>0</v>
      </c>
      <c r="D46" s="115">
        <f>'Period 2'!T13*Mult_P2</f>
        <v>0</v>
      </c>
      <c r="E46" s="123">
        <f>ROUND('Period 2'!P13*CostShrFringe,0)*Mult_P2</f>
        <v>0</v>
      </c>
      <c r="F46" s="115">
        <f>'Period 3'!T13*Mult_P3</f>
        <v>0</v>
      </c>
      <c r="G46" s="123">
        <f>ROUND('Period 3'!P13*CostShrFringe,0)*Mult_P3</f>
        <v>0</v>
      </c>
      <c r="H46" s="115">
        <f>'Period 4'!T13*Mult_P4</f>
        <v>0</v>
      </c>
      <c r="I46" s="123">
        <f>ROUND('Period 4'!P13*CostShrFringe,0)*Mult_P4</f>
        <v>0</v>
      </c>
      <c r="J46" s="115">
        <f>'Period 5'!T13*Mult_P5</f>
        <v>0</v>
      </c>
      <c r="K46" s="123">
        <f>ROUND('Period 5'!P13*CostShrFringe,0)*Mult_P5</f>
        <v>0</v>
      </c>
      <c r="L46" s="215">
        <f>'Period 6'!T13*Mult_P6</f>
        <v>0</v>
      </c>
      <c r="M46" s="216">
        <f>ROUND('Period 6'!P13*CostShrFringe,0)*Mult_P6</f>
        <v>0</v>
      </c>
      <c r="N46" s="215">
        <f>'Period 7'!T13*Mult_P7</f>
        <v>0</v>
      </c>
      <c r="O46" s="216">
        <f>ROUND('Period 7'!P13*CostShrFringe,0)*Mult_P7</f>
        <v>0</v>
      </c>
      <c r="P46" s="215">
        <f>'Period 8'!T13*Mult_P8</f>
        <v>0</v>
      </c>
      <c r="Q46" s="216">
        <f>ROUND('Period 8'!P13*CostShrFringe,0)*Mult_P8</f>
        <v>0</v>
      </c>
      <c r="R46" s="215">
        <f>'Period 9'!T13*Mult_P9</f>
        <v>0</v>
      </c>
      <c r="S46" s="216">
        <f>ROUND('Period 9'!P13*CostShrFringe,0)*Mult_P9</f>
        <v>0</v>
      </c>
      <c r="T46" s="215">
        <f>'Period 10'!T13*Mult_P10</f>
        <v>0</v>
      </c>
      <c r="U46" s="216">
        <f>ROUND('Period 10'!P13*CostShrFringe,0)*Mult_P10</f>
        <v>0</v>
      </c>
      <c r="V46" s="215">
        <f>'Period 11'!T13*Mult_P11</f>
        <v>0</v>
      </c>
      <c r="W46" s="216">
        <f>ROUND('Period 11'!P13*CostShrFringe,0)*Mult_P11</f>
        <v>0</v>
      </c>
      <c r="X46" s="215">
        <f>'Period 12'!T13*Mult_P12</f>
        <v>0</v>
      </c>
      <c r="Y46" s="216">
        <f>ROUND('Period 12'!P13*CostShrFringe,0)*Mult_P12</f>
        <v>0</v>
      </c>
      <c r="Z46" s="215">
        <f>'Period 13'!T13*Mult_P13</f>
        <v>0</v>
      </c>
      <c r="AA46" s="216">
        <f>ROUND('Period 13'!P13*CostShrFringe,0)*Mult_P13</f>
        <v>0</v>
      </c>
      <c r="AB46" s="215">
        <f>'Period 14'!T13*Mult_P14</f>
        <v>0</v>
      </c>
      <c r="AC46" s="216">
        <f>ROUND('Period 14'!P13*CostShrFringe,0)*Mult_P14</f>
        <v>0</v>
      </c>
      <c r="AD46" s="215">
        <f>'Period 15'!T13*Mult_P15</f>
        <v>0</v>
      </c>
      <c r="AE46" s="216">
        <f>ROUND('Period 15'!P13*CostShrFringe,0)*Mult_P15</f>
        <v>0</v>
      </c>
      <c r="AF46" s="215">
        <f t="shared" si="27"/>
        <v>0</v>
      </c>
      <c r="AG46" s="217">
        <f t="shared" si="28"/>
        <v>0</v>
      </c>
    </row>
    <row r="47" spans="1:33" hidden="1">
      <c r="A47" s="117" t="str">
        <f t="shared" si="26"/>
        <v xml:space="preserve">Co-PI:  </v>
      </c>
      <c r="B47" s="115">
        <f>'Period 1'!T15*Mult_P1</f>
        <v>0</v>
      </c>
      <c r="C47" s="123">
        <f>ROUND('Period 1'!P15*CostShrFringe,0)*Mult_P1</f>
        <v>0</v>
      </c>
      <c r="D47" s="115">
        <f>'Period 2'!T15*Mult_P2</f>
        <v>0</v>
      </c>
      <c r="E47" s="123">
        <f>ROUND('Period 2'!P15*CostShrFringe,0)*Mult_P2</f>
        <v>0</v>
      </c>
      <c r="F47" s="115">
        <f>'Period 3'!T15*Mult_P3</f>
        <v>0</v>
      </c>
      <c r="G47" s="123">
        <f>ROUND('Period 3'!P15*CostShrFringe,0)*Mult_P3</f>
        <v>0</v>
      </c>
      <c r="H47" s="115">
        <f>'Period 4'!T15*Mult_P4</f>
        <v>0</v>
      </c>
      <c r="I47" s="123">
        <f>ROUND('Period 4'!P15*CostShrFringe,0)*Mult_P4</f>
        <v>0</v>
      </c>
      <c r="J47" s="115">
        <f>'Period 5'!T15*Mult_P5</f>
        <v>0</v>
      </c>
      <c r="K47" s="123">
        <f>ROUND('Period 5'!P15*CostShrFringe,0)*Mult_P5</f>
        <v>0</v>
      </c>
      <c r="L47" s="215">
        <f>'Period 6'!T15*Mult_P6</f>
        <v>0</v>
      </c>
      <c r="M47" s="216">
        <f>ROUND('Period 6'!P15*CostShrFringe,0)*Mult_P6</f>
        <v>0</v>
      </c>
      <c r="N47" s="215">
        <f>'Period 7'!T15*Mult_P7</f>
        <v>0</v>
      </c>
      <c r="O47" s="216">
        <f>ROUND('Period 7'!P15*CostShrFringe,0)*Mult_P7</f>
        <v>0</v>
      </c>
      <c r="P47" s="215">
        <f>'Period 8'!T15*Mult_P8</f>
        <v>0</v>
      </c>
      <c r="Q47" s="216">
        <f>ROUND('Period 8'!P15*CostShrFringe,0)*Mult_P8</f>
        <v>0</v>
      </c>
      <c r="R47" s="215">
        <f>'Period 9'!T15*Mult_P9</f>
        <v>0</v>
      </c>
      <c r="S47" s="216">
        <f>ROUND('Period 9'!P15*CostShrFringe,0)*Mult_P9</f>
        <v>0</v>
      </c>
      <c r="T47" s="215">
        <f>'Period 10'!T15*Mult_P10</f>
        <v>0</v>
      </c>
      <c r="U47" s="216">
        <f>ROUND('Period 10'!P15*CostShrFringe,0)*Mult_P10</f>
        <v>0</v>
      </c>
      <c r="V47" s="215">
        <f>'Period 11'!T15*Mult_P11</f>
        <v>0</v>
      </c>
      <c r="W47" s="216">
        <f>ROUND('Period 11'!P15*CostShrFringe,0)*Mult_P11</f>
        <v>0</v>
      </c>
      <c r="X47" s="215">
        <f>'Period 12'!T15*Mult_P12</f>
        <v>0</v>
      </c>
      <c r="Y47" s="216">
        <f>ROUND('Period 12'!P15*CostShrFringe,0)*Mult_P12</f>
        <v>0</v>
      </c>
      <c r="Z47" s="215">
        <f>'Period 13'!T15*Mult_P13</f>
        <v>0</v>
      </c>
      <c r="AA47" s="216">
        <f>ROUND('Period 13'!P15*CostShrFringe,0)*Mult_P13</f>
        <v>0</v>
      </c>
      <c r="AB47" s="215">
        <f>'Period 14'!T15*Mult_P14</f>
        <v>0</v>
      </c>
      <c r="AC47" s="216">
        <f>ROUND('Period 14'!P15*CostShrFringe,0)*Mult_P14</f>
        <v>0</v>
      </c>
      <c r="AD47" s="215">
        <f>'Period 15'!T15*Mult_P15</f>
        <v>0</v>
      </c>
      <c r="AE47" s="216">
        <f>ROUND('Period 15'!P15*CostShrFringe,0)*Mult_P15</f>
        <v>0</v>
      </c>
      <c r="AF47" s="215">
        <f t="shared" si="27"/>
        <v>0</v>
      </c>
      <c r="AG47" s="217">
        <f t="shared" si="28"/>
        <v>0</v>
      </c>
    </row>
    <row r="48" spans="1:33" hidden="1">
      <c r="A48" s="117" t="str">
        <f t="shared" si="26"/>
        <v xml:space="preserve">Co-PI:  </v>
      </c>
      <c r="B48" s="115">
        <f>'Period 1'!T17*Mult_P1</f>
        <v>0</v>
      </c>
      <c r="C48" s="123">
        <f>ROUND('Period 1'!P17*CostShrFringe,0)*Mult_P1</f>
        <v>0</v>
      </c>
      <c r="D48" s="115">
        <f>'Period 2'!T17*Mult_P2</f>
        <v>0</v>
      </c>
      <c r="E48" s="123">
        <f>ROUND('Period 2'!P17*CostShrFringe,0)*Mult_P2</f>
        <v>0</v>
      </c>
      <c r="F48" s="115">
        <f>'Period 3'!T17*Mult_P3</f>
        <v>0</v>
      </c>
      <c r="G48" s="123">
        <f>ROUND('Period 3'!P17*CostShrFringe,0)*Mult_P3</f>
        <v>0</v>
      </c>
      <c r="H48" s="115">
        <f>'Period 4'!T17*Mult_P4</f>
        <v>0</v>
      </c>
      <c r="I48" s="123">
        <f>ROUND('Period 4'!P17*CostShrFringe,0)*Mult_P4</f>
        <v>0</v>
      </c>
      <c r="J48" s="115">
        <f>'Period 5'!T17*Mult_P5</f>
        <v>0</v>
      </c>
      <c r="K48" s="123">
        <f>ROUND('Period 5'!P17*CostShrFringe,0)*Mult_P5</f>
        <v>0</v>
      </c>
      <c r="L48" s="215">
        <f>'Period 6'!T17*Mult_P6</f>
        <v>0</v>
      </c>
      <c r="M48" s="216">
        <f>ROUND('Period 6'!P17*CostShrFringe,0)*Mult_P6</f>
        <v>0</v>
      </c>
      <c r="N48" s="215">
        <f>'Period 7'!T17*Mult_P7</f>
        <v>0</v>
      </c>
      <c r="O48" s="216">
        <f>ROUND('Period 7'!P17*CostShrFringe,0)*Mult_P7</f>
        <v>0</v>
      </c>
      <c r="P48" s="215">
        <f>'Period 8'!T17*Mult_P8</f>
        <v>0</v>
      </c>
      <c r="Q48" s="216">
        <f>ROUND('Period 8'!P17*CostShrFringe,0)*Mult_P8</f>
        <v>0</v>
      </c>
      <c r="R48" s="215">
        <f>'Period 9'!T17*Mult_P9</f>
        <v>0</v>
      </c>
      <c r="S48" s="216">
        <f>ROUND('Period 9'!P17*CostShrFringe,0)*Mult_P9</f>
        <v>0</v>
      </c>
      <c r="T48" s="215">
        <f>'Period 10'!T17*Mult_P10</f>
        <v>0</v>
      </c>
      <c r="U48" s="216">
        <f>ROUND('Period 10'!P17*CostShrFringe,0)*Mult_P10</f>
        <v>0</v>
      </c>
      <c r="V48" s="215">
        <f>'Period 11'!T17*Mult_P11</f>
        <v>0</v>
      </c>
      <c r="W48" s="216">
        <f>ROUND('Period 11'!P17*CostShrFringe,0)*Mult_P11</f>
        <v>0</v>
      </c>
      <c r="X48" s="215">
        <f>'Period 12'!T17*Mult_P12</f>
        <v>0</v>
      </c>
      <c r="Y48" s="216">
        <f>ROUND('Period 12'!P17*CostShrFringe,0)*Mult_P12</f>
        <v>0</v>
      </c>
      <c r="Z48" s="215">
        <f>'Period 13'!T17*Mult_P13</f>
        <v>0</v>
      </c>
      <c r="AA48" s="216">
        <f>ROUND('Period 13'!P17*CostShrFringe,0)*Mult_P13</f>
        <v>0</v>
      </c>
      <c r="AB48" s="215">
        <f>'Period 14'!T17*Mult_P14</f>
        <v>0</v>
      </c>
      <c r="AC48" s="216">
        <f>ROUND('Period 14'!P17*CostShrFringe,0)*Mult_P14</f>
        <v>0</v>
      </c>
      <c r="AD48" s="215">
        <f>'Period 15'!T17*Mult_P15</f>
        <v>0</v>
      </c>
      <c r="AE48" s="216">
        <f>ROUND('Period 15'!P17*CostShrFringe,0)*Mult_P15</f>
        <v>0</v>
      </c>
      <c r="AF48" s="215">
        <f t="shared" si="27"/>
        <v>0</v>
      </c>
      <c r="AG48" s="217">
        <f t="shared" si="28"/>
        <v>0</v>
      </c>
    </row>
    <row r="49" spans="1:33" hidden="1">
      <c r="A49" s="117" t="str">
        <f t="shared" si="26"/>
        <v xml:space="preserve">Co-PI:  </v>
      </c>
      <c r="B49" s="115">
        <f>'Period 1'!T19*Mult_P1</f>
        <v>0</v>
      </c>
      <c r="C49" s="123">
        <f>ROUND('Period 1'!P19*CostShrFringe,0)*Mult_P1</f>
        <v>0</v>
      </c>
      <c r="D49" s="115">
        <f>'Period 2'!T19*Mult_P2</f>
        <v>0</v>
      </c>
      <c r="E49" s="123">
        <f>ROUND('Period 2'!P19*CostShrFringe,0)*Mult_P2</f>
        <v>0</v>
      </c>
      <c r="F49" s="115">
        <f>'Period 3'!T19*Mult_P3</f>
        <v>0</v>
      </c>
      <c r="G49" s="123">
        <f>ROUND('Period 3'!P19*CostShrFringe,0)*Mult_P3</f>
        <v>0</v>
      </c>
      <c r="H49" s="115">
        <f>'Period 4'!T19*Mult_P4</f>
        <v>0</v>
      </c>
      <c r="I49" s="123">
        <f>ROUND('Period 4'!P19*CostShrFringe,0)*Mult_P4</f>
        <v>0</v>
      </c>
      <c r="J49" s="115">
        <f>'Period 5'!T19*Mult_P5</f>
        <v>0</v>
      </c>
      <c r="K49" s="123">
        <f>ROUND('Period 5'!P19*CostShrFringe,0)*Mult_P5</f>
        <v>0</v>
      </c>
      <c r="L49" s="215">
        <f>'Period 6'!T19*Mult_P6</f>
        <v>0</v>
      </c>
      <c r="M49" s="216">
        <f>ROUND('Period 6'!P19*CostShrFringe,0)*Mult_P6</f>
        <v>0</v>
      </c>
      <c r="N49" s="215">
        <f>'Period 7'!T19*Mult_P7</f>
        <v>0</v>
      </c>
      <c r="O49" s="216">
        <f>ROUND('Period 7'!P19*CostShrFringe,0)*Mult_P7</f>
        <v>0</v>
      </c>
      <c r="P49" s="215">
        <f>'Period 8'!T19*Mult_P8</f>
        <v>0</v>
      </c>
      <c r="Q49" s="216">
        <f>ROUND('Period 8'!P19*CostShrFringe,0)*Mult_P8</f>
        <v>0</v>
      </c>
      <c r="R49" s="215">
        <f>'Period 9'!T19*Mult_P9</f>
        <v>0</v>
      </c>
      <c r="S49" s="216">
        <f>ROUND('Period 9'!P19*CostShrFringe,0)*Mult_P9</f>
        <v>0</v>
      </c>
      <c r="T49" s="215">
        <f>'Period 10'!T19*Mult_P10</f>
        <v>0</v>
      </c>
      <c r="U49" s="216">
        <f>ROUND('Period 10'!P19*CostShrFringe,0)*Mult_P10</f>
        <v>0</v>
      </c>
      <c r="V49" s="215">
        <f>'Period 11'!T19*Mult_P11</f>
        <v>0</v>
      </c>
      <c r="W49" s="216">
        <f>ROUND('Period 11'!P19*CostShrFringe,0)*Mult_P11</f>
        <v>0</v>
      </c>
      <c r="X49" s="215">
        <f>'Period 12'!T19*Mult_P12</f>
        <v>0</v>
      </c>
      <c r="Y49" s="216">
        <f>ROUND('Period 12'!P19*CostShrFringe,0)*Mult_P12</f>
        <v>0</v>
      </c>
      <c r="Z49" s="215">
        <f>'Period 13'!T19*Mult_P13</f>
        <v>0</v>
      </c>
      <c r="AA49" s="216">
        <f>ROUND('Period 13'!P19*CostShrFringe,0)*Mult_P13</f>
        <v>0</v>
      </c>
      <c r="AB49" s="215">
        <f>'Period 14'!T19*Mult_P14</f>
        <v>0</v>
      </c>
      <c r="AC49" s="216">
        <f>ROUND('Period 14'!P19*CostShrFringe,0)*Mult_P14</f>
        <v>0</v>
      </c>
      <c r="AD49" s="215">
        <f>'Period 15'!T19*Mult_P15</f>
        <v>0</v>
      </c>
      <c r="AE49" s="216">
        <f>ROUND('Period 15'!P19*CostShrFringe,0)*Mult_P15</f>
        <v>0</v>
      </c>
      <c r="AF49" s="215">
        <f t="shared" si="27"/>
        <v>0</v>
      </c>
      <c r="AG49" s="217">
        <f t="shared" si="28"/>
        <v>0</v>
      </c>
    </row>
    <row r="50" spans="1:33" hidden="1">
      <c r="A50" s="117" t="str">
        <f t="shared" si="26"/>
        <v xml:space="preserve">Co-PI:  </v>
      </c>
      <c r="B50" s="115">
        <f>'Period 1'!T21*Mult_P1</f>
        <v>0</v>
      </c>
      <c r="C50" s="123">
        <f>ROUND('Period 1'!P21*CostShrFringe,0)*Mult_P1</f>
        <v>0</v>
      </c>
      <c r="D50" s="115">
        <f>'Period 2'!T21*Mult_P2</f>
        <v>0</v>
      </c>
      <c r="E50" s="123">
        <f>ROUND('Period 2'!P21*CostShrFringe,0)*Mult_P2</f>
        <v>0</v>
      </c>
      <c r="F50" s="115">
        <f>'Period 3'!T21*Mult_P3</f>
        <v>0</v>
      </c>
      <c r="G50" s="123">
        <f>ROUND('Period 3'!P21*CostShrFringe,0)*Mult_P3</f>
        <v>0</v>
      </c>
      <c r="H50" s="115">
        <f>'Period 4'!T21*Mult_P4</f>
        <v>0</v>
      </c>
      <c r="I50" s="123">
        <f>ROUND('Period 4'!P21*CostShrFringe,0)*Mult_P4</f>
        <v>0</v>
      </c>
      <c r="J50" s="115">
        <f>'Period 5'!T21*Mult_P5</f>
        <v>0</v>
      </c>
      <c r="K50" s="123">
        <f>ROUND('Period 5'!P21*CostShrFringe,0)*Mult_P5</f>
        <v>0</v>
      </c>
      <c r="L50" s="215">
        <f>'Period 6'!T21*Mult_P6</f>
        <v>0</v>
      </c>
      <c r="M50" s="216">
        <f>ROUND('Period 6'!P21*CostShrFringe,0)*Mult_P6</f>
        <v>0</v>
      </c>
      <c r="N50" s="215">
        <f>'Period 7'!T21*Mult_P7</f>
        <v>0</v>
      </c>
      <c r="O50" s="216">
        <f>ROUND('Period 7'!P21*CostShrFringe,0)*Mult_P7</f>
        <v>0</v>
      </c>
      <c r="P50" s="215">
        <f>'Period 8'!T21*Mult_P8</f>
        <v>0</v>
      </c>
      <c r="Q50" s="216">
        <f>ROUND('Period 8'!P21*CostShrFringe,0)*Mult_P9</f>
        <v>0</v>
      </c>
      <c r="R50" s="215">
        <f>'Period 9'!T21*Mult_P9</f>
        <v>0</v>
      </c>
      <c r="S50" s="216">
        <f>ROUND('Period 9'!P21*CostShrFringe,0)*Mult_P9</f>
        <v>0</v>
      </c>
      <c r="T50" s="215">
        <f>'Period 10'!T21*Mult_P10</f>
        <v>0</v>
      </c>
      <c r="U50" s="216">
        <f>ROUND('Period 10'!P21*CostShrFringe,0)*Mult_P10</f>
        <v>0</v>
      </c>
      <c r="V50" s="215">
        <f>'Period 11'!T21*Mult_P11</f>
        <v>0</v>
      </c>
      <c r="W50" s="216">
        <f>ROUND('Period 11'!P21*CostShrFringe,0)*Mult_P11</f>
        <v>0</v>
      </c>
      <c r="X50" s="215">
        <f>'Period 12'!T21*Mult_P12</f>
        <v>0</v>
      </c>
      <c r="Y50" s="216">
        <f>ROUND('Period 12'!P21*CostShrFringe,0)*Mult_P12</f>
        <v>0</v>
      </c>
      <c r="Z50" s="215">
        <f>'Period 13'!T21*Mult_P13</f>
        <v>0</v>
      </c>
      <c r="AA50" s="216">
        <f>ROUND('Period 13'!P21*CostShrFringe,0)*Mult_P13</f>
        <v>0</v>
      </c>
      <c r="AB50" s="215">
        <f>'Period 14'!T21*Mult_P14</f>
        <v>0</v>
      </c>
      <c r="AC50" s="216">
        <f>ROUND('Period 14'!P21*CostShrFringe,0)*Mult_P14</f>
        <v>0</v>
      </c>
      <c r="AD50" s="215">
        <f>'Period 15'!T21*Mult_P15</f>
        <v>0</v>
      </c>
      <c r="AE50" s="216">
        <f>ROUND('Period 15'!P21*CostShrFringe,0)*Mult_P15</f>
        <v>0</v>
      </c>
      <c r="AF50" s="215">
        <f t="shared" si="27"/>
        <v>0</v>
      </c>
      <c r="AG50" s="217">
        <f t="shared" si="28"/>
        <v>0</v>
      </c>
    </row>
    <row r="51" spans="1:33" hidden="1">
      <c r="A51" s="117" t="str">
        <f t="shared" si="26"/>
        <v xml:space="preserve">Co-PI:  </v>
      </c>
      <c r="B51" s="115">
        <f>'Period 1'!T23*Mult_P1</f>
        <v>0</v>
      </c>
      <c r="C51" s="123">
        <f>ROUND('Period 1'!P23*CostShrFringe,0)*Mult_P1</f>
        <v>0</v>
      </c>
      <c r="D51" s="115">
        <f>'Period 2'!T23*Mult_P2</f>
        <v>0</v>
      </c>
      <c r="E51" s="123">
        <f>ROUND('Period 2'!P23*CostShrFringe,0)*Mult_P2</f>
        <v>0</v>
      </c>
      <c r="F51" s="115">
        <f>'Period 3'!T23*Mult_P3</f>
        <v>0</v>
      </c>
      <c r="G51" s="123">
        <f>ROUND('Period 3'!P23*CostShrFringe,0)*Mult_P3</f>
        <v>0</v>
      </c>
      <c r="H51" s="115">
        <f>'Period 4'!T23*Mult_P4</f>
        <v>0</v>
      </c>
      <c r="I51" s="123">
        <f>ROUND('Period 4'!P23*CostShrFringe,0)*Mult_P4</f>
        <v>0</v>
      </c>
      <c r="J51" s="115">
        <f>'Period 5'!T23*Mult_P5</f>
        <v>0</v>
      </c>
      <c r="K51" s="123">
        <f>ROUND('Period 5'!P23*CostShrFringe,0)*Mult_P5</f>
        <v>0</v>
      </c>
      <c r="L51" s="215">
        <f>'Period 6'!T23*Mult_P6</f>
        <v>0</v>
      </c>
      <c r="M51" s="216">
        <f>ROUND('Period 6'!P23*CostShrFringe,0)*Mult_P6</f>
        <v>0</v>
      </c>
      <c r="N51" s="215">
        <f>'Period 7'!T23*Mult_P7</f>
        <v>0</v>
      </c>
      <c r="O51" s="216">
        <f>ROUND('Period 7'!P23*CostShrFringe,0)*Mult_P7</f>
        <v>0</v>
      </c>
      <c r="P51" s="215">
        <f>'Period 8'!T23*Mult_P8</f>
        <v>0</v>
      </c>
      <c r="Q51" s="216">
        <f>ROUND('Period 8'!P23*CostShrFringe,0)*Mult_P8</f>
        <v>0</v>
      </c>
      <c r="R51" s="215">
        <f>'Period 9'!T23*Mult_P9</f>
        <v>0</v>
      </c>
      <c r="S51" s="216">
        <f>ROUND('Period 9'!P23*CostShrFringe,0)*Mult_P9</f>
        <v>0</v>
      </c>
      <c r="T51" s="215">
        <f>'Period 10'!T23*Mult_P10</f>
        <v>0</v>
      </c>
      <c r="U51" s="216">
        <f>ROUND('Period 10'!P23*CostShrFringe,0)*Mult_P10</f>
        <v>0</v>
      </c>
      <c r="V51" s="215">
        <f>'Period 11'!T23*Mult_P11</f>
        <v>0</v>
      </c>
      <c r="W51" s="216">
        <f>ROUND('Period 11'!P23*CostShrFringe,0)*Mult_P11</f>
        <v>0</v>
      </c>
      <c r="X51" s="215">
        <f>'Period 12'!T23*Mult_P12</f>
        <v>0</v>
      </c>
      <c r="Y51" s="216">
        <f>ROUND('Period 12'!P23*CostShrFringe,0)*Mult_P12</f>
        <v>0</v>
      </c>
      <c r="Z51" s="215">
        <f>'Period 13'!T23*Mult_P13</f>
        <v>0</v>
      </c>
      <c r="AA51" s="216">
        <f>ROUND('Period 13'!P23*CostShrFringe,0)*Mult_P13</f>
        <v>0</v>
      </c>
      <c r="AB51" s="215">
        <f>'Period 14'!T23*Mult_P14</f>
        <v>0</v>
      </c>
      <c r="AC51" s="216">
        <f>ROUND('Period 14'!P23*CostShrFringe,0)*Mult_P14</f>
        <v>0</v>
      </c>
      <c r="AD51" s="215">
        <f>'Period 15'!T23*Mult_P15</f>
        <v>0</v>
      </c>
      <c r="AE51" s="216">
        <f>ROUND('Period 15'!P23*CostShrFringe,0)*Mult_P15</f>
        <v>0</v>
      </c>
      <c r="AF51" s="215">
        <f t="shared" si="27"/>
        <v>0</v>
      </c>
      <c r="AG51" s="217">
        <f t="shared" si="28"/>
        <v>0</v>
      </c>
    </row>
    <row r="52" spans="1:33" hidden="1">
      <c r="A52" s="117" t="str">
        <f t="shared" si="26"/>
        <v xml:space="preserve">Co-PI:  </v>
      </c>
      <c r="B52" s="115">
        <f>'Period 1'!T25*Mult_P1</f>
        <v>0</v>
      </c>
      <c r="C52" s="123">
        <f>ROUND('Period 1'!P25*CostShrFringe,0)*Mult_P1</f>
        <v>0</v>
      </c>
      <c r="D52" s="115">
        <f>'Period 2'!T25*Mult_P2</f>
        <v>0</v>
      </c>
      <c r="E52" s="123">
        <f>ROUND('Period 2'!P25*CostShrFringe,0)*Mult_P2</f>
        <v>0</v>
      </c>
      <c r="F52" s="115">
        <f>'Period 3'!T25*Mult_P3</f>
        <v>0</v>
      </c>
      <c r="G52" s="123">
        <f>ROUND('Period 3'!P25*CostShrFringe,0)*Mult_P3</f>
        <v>0</v>
      </c>
      <c r="H52" s="115">
        <f>'Period 4'!T25*Mult_P4</f>
        <v>0</v>
      </c>
      <c r="I52" s="123">
        <f>ROUND('Period 4'!P25*CostShrFringe,0)*Mult_P4</f>
        <v>0</v>
      </c>
      <c r="J52" s="115">
        <f>'Period 5'!T25*Mult_P5</f>
        <v>0</v>
      </c>
      <c r="K52" s="123">
        <f>ROUND('Period 5'!P25*CostShrFringe,0)*Mult_P5</f>
        <v>0</v>
      </c>
      <c r="L52" s="215">
        <f>'Period 6'!T25*Mult_P6</f>
        <v>0</v>
      </c>
      <c r="M52" s="216">
        <f>ROUND('Period 6'!P25*CostShrFringe,0)*Mult_P6</f>
        <v>0</v>
      </c>
      <c r="N52" s="215">
        <f>'Period 7'!T25*Mult_P7</f>
        <v>0</v>
      </c>
      <c r="O52" s="216">
        <f>ROUND('Period 7'!P25*CostShrFringe,0)*Mult_P7</f>
        <v>0</v>
      </c>
      <c r="P52" s="215">
        <f>'Period 8'!T25*Mult_P8</f>
        <v>0</v>
      </c>
      <c r="Q52" s="216">
        <f>ROUND('Period 8'!P25*CostShrFringe,0)*Mult_P8</f>
        <v>0</v>
      </c>
      <c r="R52" s="215">
        <f>'Period 9'!T25*Mult_P9</f>
        <v>0</v>
      </c>
      <c r="S52" s="216">
        <f>ROUND('Period 9'!P25*CostShrFringe,0)*Mult_P9</f>
        <v>0</v>
      </c>
      <c r="T52" s="215">
        <f>'Period 10'!T25*Mult_P10</f>
        <v>0</v>
      </c>
      <c r="U52" s="216">
        <f>ROUND('Period 10'!P25*CostShrFringe,0)*Mult_P10</f>
        <v>0</v>
      </c>
      <c r="V52" s="215">
        <f>'Period 11'!T25*Mult_P11</f>
        <v>0</v>
      </c>
      <c r="W52" s="216">
        <f>ROUND('Period 11'!P25*CostShrFringe,0)*Mult_P11</f>
        <v>0</v>
      </c>
      <c r="X52" s="215">
        <f>'Period 12'!T25*Mult_P12</f>
        <v>0</v>
      </c>
      <c r="Y52" s="216">
        <f>ROUND('Period 12'!P25*CostShrFringe,0)*Mult_P12</f>
        <v>0</v>
      </c>
      <c r="Z52" s="215">
        <f>'Period 13'!T25*Mult_P13</f>
        <v>0</v>
      </c>
      <c r="AA52" s="216">
        <f>ROUND('Period 13'!P25*CostShrFringe,0)*Mult_P13</f>
        <v>0</v>
      </c>
      <c r="AB52" s="215">
        <f>'Period 14'!T25*Mult_P14</f>
        <v>0</v>
      </c>
      <c r="AC52" s="216">
        <f>ROUND('Period 14'!P25*CostShrFringe,0)*Mult_P14</f>
        <v>0</v>
      </c>
      <c r="AD52" s="215">
        <f>'Period 15'!T25*Mult_P15</f>
        <v>0</v>
      </c>
      <c r="AE52" s="216">
        <f>ROUND('Period 15'!P25*CostShrFringe,0)*Mult_P15</f>
        <v>0</v>
      </c>
      <c r="AF52" s="215">
        <f t="shared" si="27"/>
        <v>0</v>
      </c>
      <c r="AG52" s="217">
        <f t="shared" si="28"/>
        <v>0</v>
      </c>
    </row>
    <row r="53" spans="1:33" hidden="1">
      <c r="A53" s="117" t="str">
        <f t="shared" si="26"/>
        <v xml:space="preserve">Co-PI:  </v>
      </c>
      <c r="B53" s="115">
        <f>'Period 1'!T27*Mult_P1</f>
        <v>0</v>
      </c>
      <c r="C53" s="123">
        <f>ROUND('Period 1'!P27*CostShrFringe,0)*Mult_P1</f>
        <v>0</v>
      </c>
      <c r="D53" s="115">
        <f>'Period 2'!T27*Mult_P2</f>
        <v>0</v>
      </c>
      <c r="E53" s="123">
        <f>ROUND('Period 2'!P27*CostShrFringe,0)*Mult_P2</f>
        <v>0</v>
      </c>
      <c r="F53" s="115">
        <f>'Period 3'!T27*Mult_P3</f>
        <v>0</v>
      </c>
      <c r="G53" s="123">
        <f>ROUND('Period 3'!P27*CostShrFringe,0)*Mult_P3</f>
        <v>0</v>
      </c>
      <c r="H53" s="115">
        <f>'Period 4'!T27*Mult_P4</f>
        <v>0</v>
      </c>
      <c r="I53" s="123">
        <f>ROUND('Period 4'!P27*CostShrFringe,0)*Mult_P4</f>
        <v>0</v>
      </c>
      <c r="J53" s="115">
        <f>'Period 5'!T27*Mult_P5</f>
        <v>0</v>
      </c>
      <c r="K53" s="123">
        <f>ROUND('Period 5'!P27*CostShrFringe,0)*Mult_P5</f>
        <v>0</v>
      </c>
      <c r="L53" s="215">
        <f>'Period 6'!T27*Mult_P6</f>
        <v>0</v>
      </c>
      <c r="M53" s="216">
        <f>ROUND('Period 6'!P27*CostShrFringe,0)*Mult_P6</f>
        <v>0</v>
      </c>
      <c r="N53" s="215">
        <f>'Period 7'!T27*Mult_P7</f>
        <v>0</v>
      </c>
      <c r="O53" s="216">
        <f>ROUND('Period 7'!P27*CostShrFringe,0)*Mult_P7</f>
        <v>0</v>
      </c>
      <c r="P53" s="215">
        <f>'Period 8'!T27*Mult_P8</f>
        <v>0</v>
      </c>
      <c r="Q53" s="216">
        <f>ROUND('Period 8'!P27*CostShrFringe,0)*Mult_P8</f>
        <v>0</v>
      </c>
      <c r="R53" s="215">
        <f>'Period 9'!T27*Mult_P9</f>
        <v>0</v>
      </c>
      <c r="S53" s="216">
        <f>ROUND('Period 9'!P27*CostShrFringe,0)*Mult_P9</f>
        <v>0</v>
      </c>
      <c r="T53" s="215">
        <f>'Period 10'!T27*Mult_P10</f>
        <v>0</v>
      </c>
      <c r="U53" s="216">
        <f>ROUND('Period 10'!P27*CostShrFringe,0)*Mult_P10</f>
        <v>0</v>
      </c>
      <c r="V53" s="215">
        <f>'Period 11'!T27*Mult_P11</f>
        <v>0</v>
      </c>
      <c r="W53" s="216">
        <f>ROUND('Period 11'!P27*CostShrFringe,0)*Mult_P11</f>
        <v>0</v>
      </c>
      <c r="X53" s="215">
        <f>'Period 12'!T27*Mult_P12</f>
        <v>0</v>
      </c>
      <c r="Y53" s="216">
        <f>ROUND('Period 12'!P27*CostShrFringe,0)*Mult_P12</f>
        <v>0</v>
      </c>
      <c r="Z53" s="215">
        <f>'Period 13'!T27*Mult_P13</f>
        <v>0</v>
      </c>
      <c r="AA53" s="216">
        <f>ROUND('Period 13'!P27*CostShrFringe,0)*Mult_P13</f>
        <v>0</v>
      </c>
      <c r="AB53" s="215">
        <f>'Period 14'!T27*Mult_P14</f>
        <v>0</v>
      </c>
      <c r="AC53" s="216">
        <f>ROUND('Period 14'!P27*CostShrFringe,0)*Mult_P14</f>
        <v>0</v>
      </c>
      <c r="AD53" s="215">
        <f>'Period 15'!T27*Mult_P15</f>
        <v>0</v>
      </c>
      <c r="AE53" s="216">
        <f>ROUND('Period 15'!P27*CostShrFringe,0)*Mult_P15</f>
        <v>0</v>
      </c>
      <c r="AF53" s="215">
        <f t="shared" si="27"/>
        <v>0</v>
      </c>
      <c r="AG53" s="217">
        <f t="shared" si="28"/>
        <v>0</v>
      </c>
    </row>
    <row r="54" spans="1:33" hidden="1">
      <c r="A54" s="117" t="str">
        <f t="shared" si="26"/>
        <v xml:space="preserve">Co-PI:  </v>
      </c>
      <c r="B54" s="115">
        <f>'Period 1'!T29*Mult_P1</f>
        <v>0</v>
      </c>
      <c r="C54" s="123">
        <f>ROUND('Period 1'!P29*CostShrFringe,0)*Mult_P1</f>
        <v>0</v>
      </c>
      <c r="D54" s="115">
        <f>'Period 2'!T29*Mult_P2</f>
        <v>0</v>
      </c>
      <c r="E54" s="123">
        <f>ROUND('Period 2'!P29*CostShrFringe,0)*Mult_P2</f>
        <v>0</v>
      </c>
      <c r="F54" s="115">
        <f>'Period 3'!T29*Mult_P3</f>
        <v>0</v>
      </c>
      <c r="G54" s="123">
        <f>ROUND('Period 3'!P29*CostShrFringe,0)*Mult_P3</f>
        <v>0</v>
      </c>
      <c r="H54" s="115">
        <f>'Period 4'!T29*Mult_P4</f>
        <v>0</v>
      </c>
      <c r="I54" s="123">
        <f>ROUND('Period 4'!P29*CostShrFringe,0)*Mult_P4</f>
        <v>0</v>
      </c>
      <c r="J54" s="115">
        <f>'Period 5'!T29*Mult_P5</f>
        <v>0</v>
      </c>
      <c r="K54" s="123">
        <f>ROUND('Period 5'!P29*CostShrFringe,0)*Mult_P5</f>
        <v>0</v>
      </c>
      <c r="L54" s="215">
        <f>'Period 6'!T29*Mult_P6</f>
        <v>0</v>
      </c>
      <c r="M54" s="216">
        <f>ROUND('Period 6'!P29*CostShrFringe,0)*Mult_P6</f>
        <v>0</v>
      </c>
      <c r="N54" s="215">
        <f>'Period 7'!T29*Mult_P7</f>
        <v>0</v>
      </c>
      <c r="O54" s="216">
        <f>ROUND('Period 7'!P29*CostShrFringe,0)*Mult_P7</f>
        <v>0</v>
      </c>
      <c r="P54" s="215">
        <f>'Period 8'!T29*Mult_P8</f>
        <v>0</v>
      </c>
      <c r="Q54" s="216">
        <f>ROUND('Period 8'!P29*CostShrFringe,0)*Mult_P8</f>
        <v>0</v>
      </c>
      <c r="R54" s="215">
        <f>'Period 9'!T29*Mult_P9</f>
        <v>0</v>
      </c>
      <c r="S54" s="216">
        <f>ROUND('Period 9'!P29*CostShrFringe,0)*Mult_P9</f>
        <v>0</v>
      </c>
      <c r="T54" s="215">
        <f>'Period 10'!T29*Mult_P10</f>
        <v>0</v>
      </c>
      <c r="U54" s="216">
        <f>ROUND('Period 10'!P29*CostShrFringe,0)*Mult_P10</f>
        <v>0</v>
      </c>
      <c r="V54" s="215">
        <f>'Period 11'!T29*Mult_P11</f>
        <v>0</v>
      </c>
      <c r="W54" s="216">
        <f>ROUND('Period 11'!P29*CostShrFringe,0)*Mult_P11</f>
        <v>0</v>
      </c>
      <c r="X54" s="215">
        <f>'Period 12'!T29*Mult_P12</f>
        <v>0</v>
      </c>
      <c r="Y54" s="216">
        <f>ROUND('Period 12'!P29*CostShrFringe,0)*Mult_P12</f>
        <v>0</v>
      </c>
      <c r="Z54" s="215">
        <f>'Period 13'!T29*Mult_P13</f>
        <v>0</v>
      </c>
      <c r="AA54" s="216">
        <f>ROUND('Period 13'!P29*CostShrFringe,0)*Mult_P13</f>
        <v>0</v>
      </c>
      <c r="AB54" s="215">
        <f>'Period 14'!T29*Mult_P14</f>
        <v>0</v>
      </c>
      <c r="AC54" s="216">
        <f>ROUND('Period 14'!P29*CostShrFringe,0)*Mult_P14</f>
        <v>0</v>
      </c>
      <c r="AD54" s="215">
        <f>'Period 15'!T29*Mult_P15</f>
        <v>0</v>
      </c>
      <c r="AE54" s="216">
        <f>ROUND('Period 15'!P29*CostShrFringe,0)*Mult_P15</f>
        <v>0</v>
      </c>
      <c r="AF54" s="215">
        <f t="shared" si="27"/>
        <v>0</v>
      </c>
      <c r="AG54" s="217">
        <f t="shared" si="28"/>
        <v>0</v>
      </c>
    </row>
    <row r="55" spans="1:33" hidden="1">
      <c r="A55" s="117" t="str">
        <f t="shared" si="26"/>
        <v xml:space="preserve">Co-PI:  </v>
      </c>
      <c r="B55" s="115">
        <f>'Period 1'!T31*Mult_P1</f>
        <v>0</v>
      </c>
      <c r="C55" s="123">
        <f>ROUND('Period 1'!P31*CostShrFringe,0)*Mult_P1</f>
        <v>0</v>
      </c>
      <c r="D55" s="115">
        <f>'Period 2'!T31*Mult_P2</f>
        <v>0</v>
      </c>
      <c r="E55" s="123">
        <f>ROUND('Period 2'!P31*CostShrFringe,0)*Mult_P2</f>
        <v>0</v>
      </c>
      <c r="F55" s="115">
        <f>'Period 3'!T31*Mult_P3</f>
        <v>0</v>
      </c>
      <c r="G55" s="123">
        <f>ROUND('Period 3'!P31*CostShrFringe,0)*Mult_P3</f>
        <v>0</v>
      </c>
      <c r="H55" s="115">
        <f>'Period 4'!T31*Mult_P4</f>
        <v>0</v>
      </c>
      <c r="I55" s="123">
        <f>ROUND('Period 4'!P31*CostShrFringe,0)*Mult_P4</f>
        <v>0</v>
      </c>
      <c r="J55" s="115">
        <f>'Period 5'!T31*Mult_P5</f>
        <v>0</v>
      </c>
      <c r="K55" s="123">
        <f>ROUND('Period 5'!P31*CostShrFringe,0)*Mult_P5</f>
        <v>0</v>
      </c>
      <c r="L55" s="215">
        <f>'Period 6'!T31*Mult_P6</f>
        <v>0</v>
      </c>
      <c r="M55" s="216">
        <f>ROUND('Period 6'!P31*CostShrFringe,0)*Mult_P6</f>
        <v>0</v>
      </c>
      <c r="N55" s="215">
        <f>'Period 7'!T31*Mult_P7</f>
        <v>0</v>
      </c>
      <c r="O55" s="216">
        <f>ROUND('Period 7'!P31*CostShrFringe,0)*Mult_P7</f>
        <v>0</v>
      </c>
      <c r="P55" s="215">
        <f>'Period 8'!T31*Mult_P8</f>
        <v>0</v>
      </c>
      <c r="Q55" s="216">
        <f>ROUND('Period 8'!P31*CostShrFringe,0)*Mult_P8</f>
        <v>0</v>
      </c>
      <c r="R55" s="215">
        <f>'Period 9'!T31*Mult_P9</f>
        <v>0</v>
      </c>
      <c r="S55" s="216">
        <f>ROUND('Period 9'!P31*CostShrFringe,0)*Mult_P9</f>
        <v>0</v>
      </c>
      <c r="T55" s="215">
        <f>'Period 10'!T31*Mult_P10</f>
        <v>0</v>
      </c>
      <c r="U55" s="216">
        <f>ROUND('Period 10'!P31*CostShrFringe,0)*Mult_P10</f>
        <v>0</v>
      </c>
      <c r="V55" s="215">
        <f>'Period 11'!T31*Mult_P11</f>
        <v>0</v>
      </c>
      <c r="W55" s="216">
        <f>ROUND('Period 11'!P31*CostShrFringe,0)*Mult_P11</f>
        <v>0</v>
      </c>
      <c r="X55" s="215">
        <f>'Period 12'!T31*Mult_P12</f>
        <v>0</v>
      </c>
      <c r="Y55" s="216">
        <f>ROUND('Period 12'!P31*CostShrFringe,0)*Mult_P12</f>
        <v>0</v>
      </c>
      <c r="Z55" s="215">
        <f>'Period 13'!T31*Mult_P13</f>
        <v>0</v>
      </c>
      <c r="AA55" s="216">
        <f>ROUND('Period 13'!P31*CostShrFringe,0)*Mult_P13</f>
        <v>0</v>
      </c>
      <c r="AB55" s="215">
        <f>'Period 14'!T31*Mult_P14</f>
        <v>0</v>
      </c>
      <c r="AC55" s="216">
        <f>ROUND('Period 14'!P31*CostShrFringe,0)*Mult_P14</f>
        <v>0</v>
      </c>
      <c r="AD55" s="215">
        <f>'Period 15'!T31*Mult_P15</f>
        <v>0</v>
      </c>
      <c r="AE55" s="216">
        <f>ROUND('Period 15'!P31*CostShrFringe,0)*Mult_P15</f>
        <v>0</v>
      </c>
      <c r="AF55" s="215">
        <f t="shared" si="27"/>
        <v>0</v>
      </c>
      <c r="AG55" s="217">
        <f t="shared" si="28"/>
        <v>0</v>
      </c>
    </row>
    <row r="56" spans="1:33" hidden="1">
      <c r="A56" s="117" t="str">
        <f t="shared" si="26"/>
        <v xml:space="preserve">Co-PI:  </v>
      </c>
      <c r="B56" s="115">
        <f>'Period 1'!T33*Mult_P1</f>
        <v>0</v>
      </c>
      <c r="C56" s="123">
        <f>ROUND('Period 1'!P33*CostShrFringe,0)*Mult_P1</f>
        <v>0</v>
      </c>
      <c r="D56" s="115">
        <f>'Period 2'!T33*Mult_P2</f>
        <v>0</v>
      </c>
      <c r="E56" s="123">
        <f>ROUND('Period 2'!P33*CostShrFringe,0)*Mult_P2</f>
        <v>0</v>
      </c>
      <c r="F56" s="115">
        <f>'Period 3'!T33*Mult_P3</f>
        <v>0</v>
      </c>
      <c r="G56" s="123">
        <f>ROUND('Period 3'!P33*CostShrFringe,0)*Mult_P3</f>
        <v>0</v>
      </c>
      <c r="H56" s="115">
        <f>'Period 4'!T33*Mult_P4</f>
        <v>0</v>
      </c>
      <c r="I56" s="123">
        <f>ROUND('Period 4'!P33*CostShrFringe,0)*Mult_P4</f>
        <v>0</v>
      </c>
      <c r="J56" s="115">
        <f>'Period 5'!T33*Mult_P5</f>
        <v>0</v>
      </c>
      <c r="K56" s="123">
        <f>ROUND('Period 5'!P33*CostShrFringe,0)*Mult_P5</f>
        <v>0</v>
      </c>
      <c r="L56" s="215">
        <f>'Period 6'!T33*Mult_P6</f>
        <v>0</v>
      </c>
      <c r="M56" s="216">
        <f>ROUND('Period 6'!P33*CostShrFringe,0)*Mult_P6</f>
        <v>0</v>
      </c>
      <c r="N56" s="215">
        <f>'Period 7'!T33*Mult_P7</f>
        <v>0</v>
      </c>
      <c r="O56" s="216">
        <f>ROUND('Period 7'!P33*CostShrFringe,0)*Mult_P7</f>
        <v>0</v>
      </c>
      <c r="P56" s="215">
        <f>'Period 8'!T33*Mult_P8</f>
        <v>0</v>
      </c>
      <c r="Q56" s="216">
        <f>ROUND('Period 8'!P33*CostShrFringe,0)*Mult_P8</f>
        <v>0</v>
      </c>
      <c r="R56" s="215">
        <f>'Period 9'!T33*Mult_P9</f>
        <v>0</v>
      </c>
      <c r="S56" s="216">
        <f>ROUND('Period 9'!P33*CostShrFringe,0)*Mult_P9</f>
        <v>0</v>
      </c>
      <c r="T56" s="215">
        <f>'Period 10'!T33*Mult_P10</f>
        <v>0</v>
      </c>
      <c r="U56" s="216">
        <f>ROUND('Period 10'!P33*CostShrFringe,0)*Mult_P10</f>
        <v>0</v>
      </c>
      <c r="V56" s="215">
        <f>'Period 11'!T33*Mult_P11</f>
        <v>0</v>
      </c>
      <c r="W56" s="216">
        <f>ROUND('Period 11'!P33*CostShrFringe,0)*Mult_P11</f>
        <v>0</v>
      </c>
      <c r="X56" s="215">
        <f>'Period 12'!T33*Mult_P12</f>
        <v>0</v>
      </c>
      <c r="Y56" s="216">
        <f>ROUND('Period 12'!P33*CostShrFringe,0)*Mult_P12</f>
        <v>0</v>
      </c>
      <c r="Z56" s="215">
        <f>'Period 13'!T33*Mult_P13</f>
        <v>0</v>
      </c>
      <c r="AA56" s="216">
        <f>ROUND('Period 13'!P33*CostShrFringe,0)*Mult_P13</f>
        <v>0</v>
      </c>
      <c r="AB56" s="215">
        <f>'Period 14'!T33*Mult_P14</f>
        <v>0</v>
      </c>
      <c r="AC56" s="216">
        <f>ROUND('Period 14'!P33*CostShrFringe,0)*Mult_P14</f>
        <v>0</v>
      </c>
      <c r="AD56" s="215">
        <f>'Period 15'!T33*Mult_P15</f>
        <v>0</v>
      </c>
      <c r="AE56" s="216">
        <f>ROUND('Period 15'!P33*CostShrFringe,0)*Mult_P15</f>
        <v>0</v>
      </c>
      <c r="AF56" s="215">
        <f t="shared" si="27"/>
        <v>0</v>
      </c>
      <c r="AG56" s="217">
        <f t="shared" si="28"/>
        <v>0</v>
      </c>
    </row>
    <row r="57" spans="1:33" hidden="1">
      <c r="A57" s="117" t="str">
        <f t="shared" si="26"/>
        <v xml:space="preserve">Co-PI:  </v>
      </c>
      <c r="B57" s="115">
        <f>'Period 1'!T35*Mult_P1</f>
        <v>0</v>
      </c>
      <c r="C57" s="123">
        <f>ROUND('Period 1'!P35*CostShrFringe,0)*Mult_P1</f>
        <v>0</v>
      </c>
      <c r="D57" s="115">
        <f>'Period 2'!T35*Mult_P2</f>
        <v>0</v>
      </c>
      <c r="E57" s="123">
        <f>ROUND('Period 2'!P35*CostShrFringe,0)*Mult_P2</f>
        <v>0</v>
      </c>
      <c r="F57" s="115">
        <f>'Period 3'!T35*Mult_P3</f>
        <v>0</v>
      </c>
      <c r="G57" s="123">
        <f>ROUND('Period 3'!P35*CostShrFringe,0)*Mult_P3</f>
        <v>0</v>
      </c>
      <c r="H57" s="115">
        <f>'Period 4'!T35*Mult_P4</f>
        <v>0</v>
      </c>
      <c r="I57" s="123">
        <f>ROUND('Period 4'!P35*CostShrFringe,0)*Mult_P4</f>
        <v>0</v>
      </c>
      <c r="J57" s="115">
        <f>'Period 5'!T35*Mult_P5</f>
        <v>0</v>
      </c>
      <c r="K57" s="123">
        <f>ROUND('Period 5'!P35*CostShrFringe,0)*Mult_P5</f>
        <v>0</v>
      </c>
      <c r="L57" s="215">
        <f>'Period 6'!T35*Mult_P6</f>
        <v>0</v>
      </c>
      <c r="M57" s="216">
        <f>ROUND('Period 6'!P35*CostShrFringe,0)*Mult_P6</f>
        <v>0</v>
      </c>
      <c r="N57" s="215">
        <f>'Period 7'!T35*Mult_P7</f>
        <v>0</v>
      </c>
      <c r="O57" s="216">
        <f>ROUND('Period 7'!P35*CostShrFringe,0)*Mult_P7</f>
        <v>0</v>
      </c>
      <c r="P57" s="215">
        <f>'Period 8'!T35*Mult_P8</f>
        <v>0</v>
      </c>
      <c r="Q57" s="216">
        <f>ROUND('Period 8'!P35*CostShrFringe,0)*Mult_P8</f>
        <v>0</v>
      </c>
      <c r="R57" s="215">
        <f>'Period 9'!T35*Mult_P9</f>
        <v>0</v>
      </c>
      <c r="S57" s="216">
        <f>ROUND('Period 9'!P35*CostShrFringe,0)*Mult_P9</f>
        <v>0</v>
      </c>
      <c r="T57" s="215">
        <f>'Period 10'!T35*Mult_P10</f>
        <v>0</v>
      </c>
      <c r="U57" s="216">
        <f>ROUND('Period 10'!P35*CostShrFringe,0)*Mult_P10</f>
        <v>0</v>
      </c>
      <c r="V57" s="215">
        <f>'Period 11'!T35*Mult_P11</f>
        <v>0</v>
      </c>
      <c r="W57" s="216">
        <f>ROUND('Period 11'!P35*CostShrFringe,0)*Mult_P11</f>
        <v>0</v>
      </c>
      <c r="X57" s="215">
        <f>'Period 12'!T35*Mult_P12</f>
        <v>0</v>
      </c>
      <c r="Y57" s="216">
        <f>ROUND('Period 12'!P35*CostShrFringe,0)*Mult_P12</f>
        <v>0</v>
      </c>
      <c r="Z57" s="215">
        <f>'Period 13'!T35*Mult_P13</f>
        <v>0</v>
      </c>
      <c r="AA57" s="216">
        <f>ROUND('Period 13'!P35*CostShrFringe,0)*Mult_P13</f>
        <v>0</v>
      </c>
      <c r="AB57" s="215">
        <f>'Period 14'!T35*Mult_P14</f>
        <v>0</v>
      </c>
      <c r="AC57" s="216">
        <f>ROUND('Period 14'!P35*CostShrFringe,0)*Mult_P14</f>
        <v>0</v>
      </c>
      <c r="AD57" s="215">
        <f>'Period 15'!T35*Mult_P15</f>
        <v>0</v>
      </c>
      <c r="AE57" s="216">
        <f>ROUND('Period 15'!P35*CostShrFringe,0)*Mult_P15</f>
        <v>0</v>
      </c>
      <c r="AF57" s="215">
        <f t="shared" si="27"/>
        <v>0</v>
      </c>
      <c r="AG57" s="217">
        <f t="shared" si="28"/>
        <v>0</v>
      </c>
    </row>
    <row r="58" spans="1:33" hidden="1">
      <c r="A58" s="117" t="str">
        <f t="shared" si="26"/>
        <v xml:space="preserve">Co-PI:  </v>
      </c>
      <c r="B58" s="115">
        <f>'Period 1'!T37*Mult_P1</f>
        <v>0</v>
      </c>
      <c r="C58" s="123">
        <f>ROUND('Period 1'!P37*CostShrFringe,0)*Mult_P1</f>
        <v>0</v>
      </c>
      <c r="D58" s="115">
        <f>'Period 2'!T37*Mult_P2</f>
        <v>0</v>
      </c>
      <c r="E58" s="123">
        <f>ROUND('Period 2'!P37*CostShrFringe,0)*Mult_P2</f>
        <v>0</v>
      </c>
      <c r="F58" s="115">
        <f>'Period 3'!T37*Mult_P3</f>
        <v>0</v>
      </c>
      <c r="G58" s="123">
        <f>ROUND('Period 3'!P37*CostShrFringe,0)*Mult_P3</f>
        <v>0</v>
      </c>
      <c r="H58" s="115">
        <f>'Period 4'!T37*Mult_P4</f>
        <v>0</v>
      </c>
      <c r="I58" s="123">
        <f>ROUND('Period 4'!P37*CostShrFringe,0)*Mult_P4</f>
        <v>0</v>
      </c>
      <c r="J58" s="115">
        <f>'Period 5'!T37*Mult_P5</f>
        <v>0</v>
      </c>
      <c r="K58" s="123">
        <f>ROUND('Period 5'!P37*CostShrFringe,0)*Mult_P5</f>
        <v>0</v>
      </c>
      <c r="L58" s="215">
        <f>'Period 6'!T37*Mult_P6</f>
        <v>0</v>
      </c>
      <c r="M58" s="216">
        <f>ROUND('Period 6'!P37*CostShrFringe,0)*Mult_P6</f>
        <v>0</v>
      </c>
      <c r="N58" s="215">
        <f>'Period 7'!T37*Mult_P7</f>
        <v>0</v>
      </c>
      <c r="O58" s="216">
        <f>ROUND('Period 7'!P37*CostShrFringe,0)*Mult_P7</f>
        <v>0</v>
      </c>
      <c r="P58" s="215">
        <f>'Period 8'!T37*Mult_P8</f>
        <v>0</v>
      </c>
      <c r="Q58" s="216">
        <f>ROUND('Period 8'!P37*CostShrFringe,0)*Mult_P8</f>
        <v>0</v>
      </c>
      <c r="R58" s="215">
        <f>'Period 9'!T37*Mult_P9</f>
        <v>0</v>
      </c>
      <c r="S58" s="216">
        <f>ROUND('Period 9'!P37*CostShrFringe,0)*Mult_P9</f>
        <v>0</v>
      </c>
      <c r="T58" s="215">
        <f>'Period 10'!T37*Mult_P10</f>
        <v>0</v>
      </c>
      <c r="U58" s="216">
        <f>ROUND('Period 10'!P37*CostShrFringe,0)*Mult_P10</f>
        <v>0</v>
      </c>
      <c r="V58" s="215">
        <f>'Period 11'!T37*Mult_P11</f>
        <v>0</v>
      </c>
      <c r="W58" s="216">
        <f>ROUND('Period 11'!P37*CostShrFringe,0)*Mult_P11</f>
        <v>0</v>
      </c>
      <c r="X58" s="215">
        <f>'Period 12'!T37*Mult_P12</f>
        <v>0</v>
      </c>
      <c r="Y58" s="216">
        <f>ROUND('Period 12'!P37*CostShrFringe,0)*Mult_P12</f>
        <v>0</v>
      </c>
      <c r="Z58" s="215">
        <f>'Period 13'!T37*Mult_P13</f>
        <v>0</v>
      </c>
      <c r="AA58" s="216">
        <f>ROUND('Period 13'!P37*CostShrFringe,0)*Mult_P13</f>
        <v>0</v>
      </c>
      <c r="AB58" s="215">
        <f>'Period 14'!T37*Mult_P14</f>
        <v>0</v>
      </c>
      <c r="AC58" s="216">
        <f>ROUND('Period 14'!P37*CostShrFringe,0)*Mult_P14</f>
        <v>0</v>
      </c>
      <c r="AD58" s="215">
        <f>'Period 15'!T37*Mult_P15</f>
        <v>0</v>
      </c>
      <c r="AE58" s="216">
        <f>ROUND('Period 15'!P37*CostShrFringe,0)*Mult_P15</f>
        <v>0</v>
      </c>
      <c r="AF58" s="215">
        <f t="shared" si="27"/>
        <v>0</v>
      </c>
      <c r="AG58" s="217">
        <f t="shared" si="28"/>
        <v>0</v>
      </c>
    </row>
    <row r="59" spans="1:33" hidden="1">
      <c r="A59" s="117" t="str">
        <f t="shared" si="26"/>
        <v xml:space="preserve">Co-PI:  </v>
      </c>
      <c r="B59" s="115">
        <f>'Period 1'!T39*Mult_P1</f>
        <v>0</v>
      </c>
      <c r="C59" s="123">
        <f>ROUND('Period 1'!P39*CostShrFringe,0)*Mult_P1</f>
        <v>0</v>
      </c>
      <c r="D59" s="115">
        <f>'Period 2'!T39*Mult_P2</f>
        <v>0</v>
      </c>
      <c r="E59" s="123">
        <f>ROUND('Period 2'!P39*CostShrFringe,0)*Mult_P2</f>
        <v>0</v>
      </c>
      <c r="F59" s="115">
        <f>'Period 3'!T39*Mult_P3</f>
        <v>0</v>
      </c>
      <c r="G59" s="123">
        <f>ROUND('Period 3'!P39*CostShrFringe,0)*Mult_P3</f>
        <v>0</v>
      </c>
      <c r="H59" s="115">
        <f>'Period 4'!T39*Mult_P4</f>
        <v>0</v>
      </c>
      <c r="I59" s="123">
        <f>ROUND('Period 4'!P39*CostShrFringe,0)*Mult_P4</f>
        <v>0</v>
      </c>
      <c r="J59" s="115">
        <f>'Period 5'!T39*Mult_P5</f>
        <v>0</v>
      </c>
      <c r="K59" s="123">
        <f>ROUND('Period 5'!P39*CostShrFringe,0)*Mult_P5</f>
        <v>0</v>
      </c>
      <c r="L59" s="215">
        <f>'Period 6'!T39*Mult_P6</f>
        <v>0</v>
      </c>
      <c r="M59" s="216">
        <f>ROUND('Period 6'!P39*CostShrFringe,0)*Mult_P6</f>
        <v>0</v>
      </c>
      <c r="N59" s="215">
        <f>'Period 7'!T39*Mult_P7</f>
        <v>0</v>
      </c>
      <c r="O59" s="216">
        <f>ROUND('Period 7'!P39*CostShrFringe,0)*Mult_P7</f>
        <v>0</v>
      </c>
      <c r="P59" s="215">
        <f>'Period 8'!T39*Mult_P8</f>
        <v>0</v>
      </c>
      <c r="Q59" s="216">
        <f>ROUND('Period 8'!P39*CostShrFringe,0)*Mult_P8</f>
        <v>0</v>
      </c>
      <c r="R59" s="215">
        <f>'Period 9'!T39*Mult_P9</f>
        <v>0</v>
      </c>
      <c r="S59" s="216">
        <f>ROUND('Period 9'!P39*CostShrFringe,0)*Mult_P9</f>
        <v>0</v>
      </c>
      <c r="T59" s="215">
        <f>'Period 10'!T39*Mult_P10</f>
        <v>0</v>
      </c>
      <c r="U59" s="216">
        <f>ROUND('Period 10'!P39*CostShrFringe,0)*Mult_P10</f>
        <v>0</v>
      </c>
      <c r="V59" s="215">
        <f>'Period 11'!T39*Mult_P11</f>
        <v>0</v>
      </c>
      <c r="W59" s="216">
        <f>ROUND('Period 11'!P39*CostShrFringe,0)*Mult_P11</f>
        <v>0</v>
      </c>
      <c r="X59" s="215">
        <f>'Period 12'!T39*Mult_P12</f>
        <v>0</v>
      </c>
      <c r="Y59" s="216">
        <f>ROUND('Period 12'!P39*CostShrFringe,0)*Mult_P12</f>
        <v>0</v>
      </c>
      <c r="Z59" s="215">
        <f>'Period 13'!T39*Mult_P13</f>
        <v>0</v>
      </c>
      <c r="AA59" s="216">
        <f>ROUND('Period 13'!P39*CostShrFringe,0)*Mult_P13</f>
        <v>0</v>
      </c>
      <c r="AB59" s="215">
        <f>'Period 14'!T39*Mult_P14</f>
        <v>0</v>
      </c>
      <c r="AC59" s="216">
        <f>ROUND('Period 14'!P39*CostShrFringe,0)*Mult_P14</f>
        <v>0</v>
      </c>
      <c r="AD59" s="215">
        <f>'Period 15'!T39*Mult_P15</f>
        <v>0</v>
      </c>
      <c r="AE59" s="216">
        <f>ROUND('Period 15'!P39*CostShrFringe,0)*Mult_P15</f>
        <v>0</v>
      </c>
      <c r="AF59" s="215">
        <f t="shared" si="27"/>
        <v>0</v>
      </c>
      <c r="AG59" s="217">
        <f t="shared" si="28"/>
        <v>0</v>
      </c>
    </row>
    <row r="60" spans="1:33" hidden="1">
      <c r="A60" s="117" t="str">
        <f t="shared" si="26"/>
        <v xml:space="preserve">Co-PI:  </v>
      </c>
      <c r="B60" s="115">
        <f>'Period 1'!T41*Mult_P1</f>
        <v>0</v>
      </c>
      <c r="C60" s="123">
        <f>ROUND('Period 1'!P41*CostShrFringe,0)*Mult_P1</f>
        <v>0</v>
      </c>
      <c r="D60" s="115">
        <f>'Period 2'!T41*Mult_P2</f>
        <v>0</v>
      </c>
      <c r="E60" s="123">
        <f>ROUND('Period 2'!P41*CostShrFringe,0)*Mult_P2</f>
        <v>0</v>
      </c>
      <c r="F60" s="115">
        <f>'Period 3'!T41*Mult_P3</f>
        <v>0</v>
      </c>
      <c r="G60" s="123">
        <f>ROUND('Period 3'!P41*CostShrFringe,0)*Mult_P3</f>
        <v>0</v>
      </c>
      <c r="H60" s="115">
        <f>'Period 4'!T41*Mult_P4</f>
        <v>0</v>
      </c>
      <c r="I60" s="123">
        <f>ROUND('Period 4'!P41*CostShrFringe,0)*Mult_P4</f>
        <v>0</v>
      </c>
      <c r="J60" s="115">
        <f>'Period 5'!T41*Mult_P5</f>
        <v>0</v>
      </c>
      <c r="K60" s="123">
        <f>ROUND('Period 5'!P41*CostShrFringe,0)*Mult_P5</f>
        <v>0</v>
      </c>
      <c r="L60" s="215">
        <f>'Period 6'!T41*Mult_P6</f>
        <v>0</v>
      </c>
      <c r="M60" s="216">
        <f>ROUND('Period 6'!P41*CostShrFringe,0)*Mult_P6</f>
        <v>0</v>
      </c>
      <c r="N60" s="215">
        <f>'Period 7'!T41*Mult_P7</f>
        <v>0</v>
      </c>
      <c r="O60" s="216">
        <f>ROUND('Period 7'!P41*CostShrFringe,0)*Mult_P7</f>
        <v>0</v>
      </c>
      <c r="P60" s="215">
        <f>'Period 8'!T41*Mult_P8</f>
        <v>0</v>
      </c>
      <c r="Q60" s="216">
        <f>ROUND('Period 8'!P41*CostShrFringe,0)*Mult_P8</f>
        <v>0</v>
      </c>
      <c r="R60" s="215">
        <f>'Period 9'!T41*Mult_P9</f>
        <v>0</v>
      </c>
      <c r="S60" s="216">
        <f>ROUND('Period 9'!P41*CostShrFringe,0)*Mult_P9</f>
        <v>0</v>
      </c>
      <c r="T60" s="215">
        <f>'Period 10'!T41*Mult_P10</f>
        <v>0</v>
      </c>
      <c r="U60" s="216">
        <f>ROUND('Period 10'!P41*CostShrFringe,0)*Mult_P10</f>
        <v>0</v>
      </c>
      <c r="V60" s="215">
        <f>'Period 11'!T41*Mult_P11</f>
        <v>0</v>
      </c>
      <c r="W60" s="216">
        <f>ROUND('Period 11'!P41*CostShrFringe,0)*Mult_P11</f>
        <v>0</v>
      </c>
      <c r="X60" s="215">
        <f>'Period 12'!T41*Mult_P12</f>
        <v>0</v>
      </c>
      <c r="Y60" s="216">
        <f>ROUND('Period 12'!P41*CostShrFringe,0)*Mult_P12</f>
        <v>0</v>
      </c>
      <c r="Z60" s="215">
        <f>'Period 13'!T41*Mult_P13</f>
        <v>0</v>
      </c>
      <c r="AA60" s="216">
        <f>ROUND('Period 13'!P41*CostShrFringe,0)*Mult_P13</f>
        <v>0</v>
      </c>
      <c r="AB60" s="215">
        <f>'Period 14'!T41*Mult_P14</f>
        <v>0</v>
      </c>
      <c r="AC60" s="216">
        <f>ROUND('Period 14'!P41*CostShrFringe,0)*Mult_P14</f>
        <v>0</v>
      </c>
      <c r="AD60" s="215">
        <f>'Period 15'!T41*Mult_P15</f>
        <v>0</v>
      </c>
      <c r="AE60" s="216">
        <f>ROUND('Period 15'!P41*CostShrFringe,0)*Mult_P15</f>
        <v>0</v>
      </c>
      <c r="AF60" s="215">
        <f t="shared" si="27"/>
        <v>0</v>
      </c>
      <c r="AG60" s="217">
        <f t="shared" si="28"/>
        <v>0</v>
      </c>
    </row>
    <row r="61" spans="1:33" hidden="1">
      <c r="A61" s="117" t="str">
        <f t="shared" si="26"/>
        <v xml:space="preserve">Co-PI:  </v>
      </c>
      <c r="B61" s="115">
        <f>'Period 1'!T43*Mult_P1</f>
        <v>0</v>
      </c>
      <c r="C61" s="123">
        <f>ROUND('Period 1'!P43*CostShrFringe,0)*Mult_P1</f>
        <v>0</v>
      </c>
      <c r="D61" s="115">
        <f>'Period 2'!T43*Mult_P2</f>
        <v>0</v>
      </c>
      <c r="E61" s="123">
        <f>ROUND('Period 2'!P43*CostShrFringe,0)*Mult_P2</f>
        <v>0</v>
      </c>
      <c r="F61" s="115">
        <f>'Period 3'!T43*Mult_P3</f>
        <v>0</v>
      </c>
      <c r="G61" s="123">
        <f>ROUND('Period 3'!P43*CostShrFringe,0)*Mult_P3</f>
        <v>0</v>
      </c>
      <c r="H61" s="115">
        <f>'Period 4'!T43*Mult_P4</f>
        <v>0</v>
      </c>
      <c r="I61" s="123">
        <f>ROUND('Period 4'!P43*CostShrFringe,0)*Mult_P4</f>
        <v>0</v>
      </c>
      <c r="J61" s="115">
        <f>'Period 5'!T43*Mult_P5</f>
        <v>0</v>
      </c>
      <c r="K61" s="123">
        <f>ROUND('Period 5'!P43*CostShrFringe,0)*Mult_P5</f>
        <v>0</v>
      </c>
      <c r="L61" s="215">
        <f>'Period 6'!T43*Mult_P6</f>
        <v>0</v>
      </c>
      <c r="M61" s="216">
        <f>ROUND('Period 6'!P43*CostShrFringe,0)*Mult_P6</f>
        <v>0</v>
      </c>
      <c r="N61" s="215">
        <f>'Period 7'!T43*Mult_P7</f>
        <v>0</v>
      </c>
      <c r="O61" s="216">
        <f>ROUND('Period 7'!P43*CostShrFringe,0)*Mult_P7</f>
        <v>0</v>
      </c>
      <c r="P61" s="215">
        <f>'Period 8'!T43*Mult_P8</f>
        <v>0</v>
      </c>
      <c r="Q61" s="216">
        <f>ROUND('Period 8'!P43*CostShrFringe,0)*Mult_P8</f>
        <v>0</v>
      </c>
      <c r="R61" s="215">
        <f>'Period 9'!T43*Mult_P9</f>
        <v>0</v>
      </c>
      <c r="S61" s="216">
        <f>ROUND('Period 9'!P43*CostShrFringe,0)*Mult_P9</f>
        <v>0</v>
      </c>
      <c r="T61" s="215">
        <f>'Period 10'!T43*Mult_P10</f>
        <v>0</v>
      </c>
      <c r="U61" s="216">
        <f>ROUND('Period 10'!P43*CostShrFringe,0)*Mult_P10</f>
        <v>0</v>
      </c>
      <c r="V61" s="215">
        <f>'Period 11'!T43*Mult_P11</f>
        <v>0</v>
      </c>
      <c r="W61" s="216">
        <f>ROUND('Period 11'!P43*CostShrFringe,0)*Mult_P11</f>
        <v>0</v>
      </c>
      <c r="X61" s="215">
        <f>'Period 12'!T43*Mult_P12</f>
        <v>0</v>
      </c>
      <c r="Y61" s="216">
        <f>ROUND('Period 12'!P43*CostShrFringe,0)*Mult_P12</f>
        <v>0</v>
      </c>
      <c r="Z61" s="215">
        <f>'Period 13'!T43*Mult_P13</f>
        <v>0</v>
      </c>
      <c r="AA61" s="216">
        <f>ROUND('Period 13'!P43*CostShrFringe,0)*Mult_P13</f>
        <v>0</v>
      </c>
      <c r="AB61" s="215">
        <f>'Period 14'!T43*Mult_P14</f>
        <v>0</v>
      </c>
      <c r="AC61" s="216">
        <f>ROUND('Period 14'!P43*CostShrFringe,0)*Mult_P14</f>
        <v>0</v>
      </c>
      <c r="AD61" s="215">
        <f>'Period 15'!T43*Mult_P15</f>
        <v>0</v>
      </c>
      <c r="AE61" s="216">
        <f>ROUND('Period 15'!P43*CostShrFringe,0)*Mult_P15</f>
        <v>0</v>
      </c>
      <c r="AF61" s="215">
        <f t="shared" si="27"/>
        <v>0</v>
      </c>
      <c r="AG61" s="217">
        <f t="shared" si="28"/>
        <v>0</v>
      </c>
    </row>
    <row r="62" spans="1:33" hidden="1">
      <c r="A62" s="117" t="str">
        <f t="shared" si="26"/>
        <v xml:space="preserve">Co-PI:  </v>
      </c>
      <c r="B62" s="115">
        <f>'Period 1'!T45*Mult_P1</f>
        <v>0</v>
      </c>
      <c r="C62" s="123">
        <f>ROUND('Period 1'!P45*CostShrFringe,0)*Mult_P1</f>
        <v>0</v>
      </c>
      <c r="D62" s="115">
        <f>'Period 2'!T45*Mult_P2</f>
        <v>0</v>
      </c>
      <c r="E62" s="123">
        <f>ROUND('Period 2'!P45*CostShrFringe,0)*Mult_P2</f>
        <v>0</v>
      </c>
      <c r="F62" s="115">
        <f>'Period 3'!T45*Mult_P3</f>
        <v>0</v>
      </c>
      <c r="G62" s="123">
        <f>ROUND('Period 3'!P45*CostShrFringe,0)*Mult_P3</f>
        <v>0</v>
      </c>
      <c r="H62" s="115">
        <f>'Period 4'!T45*Mult_P4</f>
        <v>0</v>
      </c>
      <c r="I62" s="123">
        <f>ROUND('Period 4'!P45*CostShrFringe,0)*Mult_P4</f>
        <v>0</v>
      </c>
      <c r="J62" s="115">
        <f>'Period 5'!T45*Mult_P5</f>
        <v>0</v>
      </c>
      <c r="K62" s="123">
        <f>ROUND('Period 5'!P45*CostShrFringe,0)*Mult_P5</f>
        <v>0</v>
      </c>
      <c r="L62" s="215">
        <f>'Period 6'!T45*Mult_P6</f>
        <v>0</v>
      </c>
      <c r="M62" s="216">
        <f>ROUND('Period 6'!P45*CostShrFringe,0)*Mult_P6</f>
        <v>0</v>
      </c>
      <c r="N62" s="215">
        <f>'Period 7'!T45*Mult_P7</f>
        <v>0</v>
      </c>
      <c r="O62" s="216">
        <f>ROUND('Period 7'!P45*CostShrFringe,0)*Mult_P7</f>
        <v>0</v>
      </c>
      <c r="P62" s="215">
        <f>'Period 8'!T45*Mult_P8</f>
        <v>0</v>
      </c>
      <c r="Q62" s="216">
        <f>ROUND('Period 8'!P45*CostShrFringe,0)*Mult_P8</f>
        <v>0</v>
      </c>
      <c r="R62" s="215">
        <f>'Period 9'!T45*Mult_P9</f>
        <v>0</v>
      </c>
      <c r="S62" s="216">
        <f>ROUND('Period 9'!P45*CostShrFringe,0)*Mult_P9</f>
        <v>0</v>
      </c>
      <c r="T62" s="215">
        <f>'Period 10'!T45*Mult_P10</f>
        <v>0</v>
      </c>
      <c r="U62" s="216">
        <f>ROUND('Period 10'!P45*CostShrFringe,0)*Mult_P10</f>
        <v>0</v>
      </c>
      <c r="V62" s="215">
        <f>'Period 11'!T45*Mult_P11</f>
        <v>0</v>
      </c>
      <c r="W62" s="216">
        <f>ROUND('Period 11'!P45*CostShrFringe,0)*Mult_P11</f>
        <v>0</v>
      </c>
      <c r="X62" s="215">
        <f>'Period 12'!T45*Mult_P12</f>
        <v>0</v>
      </c>
      <c r="Y62" s="216">
        <f>ROUND('Period 12'!P45*CostShrFringe,0)*Mult_P12</f>
        <v>0</v>
      </c>
      <c r="Z62" s="215">
        <f>'Period 13'!T45*Mult_P13</f>
        <v>0</v>
      </c>
      <c r="AA62" s="216">
        <f>ROUND('Period 13'!P45*CostShrFringe,0)*Mult_P13</f>
        <v>0</v>
      </c>
      <c r="AB62" s="215">
        <f>'Period 14'!T45*Mult_P14</f>
        <v>0</v>
      </c>
      <c r="AC62" s="216">
        <f>ROUND('Period 14'!P45*CostShrFringe,0)*Mult_P14</f>
        <v>0</v>
      </c>
      <c r="AD62" s="215">
        <f>'Period 15'!T45*Mult_P15</f>
        <v>0</v>
      </c>
      <c r="AE62" s="216">
        <f>ROUND('Period 15'!P45*CostShrFringe,0)*Mult_P15</f>
        <v>0</v>
      </c>
      <c r="AF62" s="215">
        <f t="shared" si="27"/>
        <v>0</v>
      </c>
      <c r="AG62" s="217">
        <f t="shared" si="28"/>
        <v>0</v>
      </c>
    </row>
    <row r="63" spans="1:33" hidden="1">
      <c r="A63" s="117" t="str">
        <f t="shared" si="26"/>
        <v xml:space="preserve">Co-PI:  </v>
      </c>
      <c r="B63" s="115">
        <f>'Period 1'!T47*Mult_P1</f>
        <v>0</v>
      </c>
      <c r="C63" s="123">
        <f>ROUND('Period 1'!P47*CostShrFringe,0)*Mult_P1</f>
        <v>0</v>
      </c>
      <c r="D63" s="115">
        <f>'Period 2'!T47*Mult_P2</f>
        <v>0</v>
      </c>
      <c r="E63" s="123">
        <f>ROUND('Period 2'!P47*CostShrFringe,0)*Mult_P2</f>
        <v>0</v>
      </c>
      <c r="F63" s="115">
        <f>'Period 3'!T47*Mult_P3</f>
        <v>0</v>
      </c>
      <c r="G63" s="123">
        <f>ROUND('Period 3'!P47*CostShrFringe,0)*Mult_P3</f>
        <v>0</v>
      </c>
      <c r="H63" s="115">
        <f>'Period 4'!T47*Mult_P4</f>
        <v>0</v>
      </c>
      <c r="I63" s="123">
        <f>ROUND('Period 4'!P47*CostShrFringe,0)*Mult_P4</f>
        <v>0</v>
      </c>
      <c r="J63" s="115">
        <f>'Period 5'!T47*Mult_P5</f>
        <v>0</v>
      </c>
      <c r="K63" s="123">
        <f>ROUND('Period 5'!P47*CostShrFringe,0)*Mult_P5</f>
        <v>0</v>
      </c>
      <c r="L63" s="215">
        <f>'Period 6'!T47*Mult_P6</f>
        <v>0</v>
      </c>
      <c r="M63" s="216">
        <f>ROUND('Period 6'!P47*CostShrFringe,0)*Mult_P6</f>
        <v>0</v>
      </c>
      <c r="N63" s="215">
        <f>'Period 7'!T47*Mult_P7</f>
        <v>0</v>
      </c>
      <c r="O63" s="216">
        <f>ROUND('Period 7'!P47*CostShrFringe,0)*Mult_P7</f>
        <v>0</v>
      </c>
      <c r="P63" s="215">
        <f>'Period 8'!T47*Mult_P8</f>
        <v>0</v>
      </c>
      <c r="Q63" s="216">
        <f>ROUND('Period 8'!P47*CostShrFringe,0)*Mult_P8</f>
        <v>0</v>
      </c>
      <c r="R63" s="215">
        <f>'Period 9'!T47*Mult_P9</f>
        <v>0</v>
      </c>
      <c r="S63" s="216">
        <f>ROUND('Period 9'!P47*CostShrFringe,0)*Mult_P9</f>
        <v>0</v>
      </c>
      <c r="T63" s="215">
        <f>'Period 10'!T47*Mult_P10</f>
        <v>0</v>
      </c>
      <c r="U63" s="216">
        <f>ROUND('Period 10'!P47*CostShrFringe,0)*Mult_P10</f>
        <v>0</v>
      </c>
      <c r="V63" s="215">
        <f>'Period 11'!T47*Mult_P11</f>
        <v>0</v>
      </c>
      <c r="W63" s="216">
        <f>ROUND('Period 11'!P47*CostShrFringe,0)*Mult_P11</f>
        <v>0</v>
      </c>
      <c r="X63" s="215">
        <f>'Period 12'!T47*Mult_P12</f>
        <v>0</v>
      </c>
      <c r="Y63" s="216">
        <f>ROUND('Period 12'!P47*CostShrFringe,0)*Mult_P12</f>
        <v>0</v>
      </c>
      <c r="Z63" s="215">
        <f>'Period 13'!T47*Mult_P13</f>
        <v>0</v>
      </c>
      <c r="AA63" s="216">
        <f>ROUND('Period 13'!P47*CostShrFringe,0)*Mult_P13</f>
        <v>0</v>
      </c>
      <c r="AB63" s="215">
        <f>'Period 14'!T47*Mult_P14</f>
        <v>0</v>
      </c>
      <c r="AC63" s="216">
        <f>ROUND('Period 14'!P47*CostShrFringe,0)*Mult_P14</f>
        <v>0</v>
      </c>
      <c r="AD63" s="215">
        <f>'Period 15'!T47*Mult_P15</f>
        <v>0</v>
      </c>
      <c r="AE63" s="216">
        <f>ROUND('Period 15'!P47*CostShrFringe,0)*Mult_P15</f>
        <v>0</v>
      </c>
      <c r="AF63" s="215">
        <f t="shared" si="27"/>
        <v>0</v>
      </c>
      <c r="AG63" s="217">
        <f t="shared" si="28"/>
        <v>0</v>
      </c>
    </row>
    <row r="64" spans="1:33" hidden="1">
      <c r="A64" s="117" t="str">
        <f t="shared" si="26"/>
        <v xml:space="preserve">Co-PI:  </v>
      </c>
      <c r="B64" s="115">
        <f>'Period 1'!T49*Mult_P1</f>
        <v>0</v>
      </c>
      <c r="C64" s="123">
        <f>ROUND('Period 1'!P49*CostShrFringe,0)*Mult_P1</f>
        <v>0</v>
      </c>
      <c r="D64" s="115">
        <f>'Period 2'!T49*Mult_P2</f>
        <v>0</v>
      </c>
      <c r="E64" s="123">
        <f>ROUND('Period 2'!P49*CostShrFringe,0)*Mult_P2</f>
        <v>0</v>
      </c>
      <c r="F64" s="115">
        <f>'Period 3'!T49*Mult_P3</f>
        <v>0</v>
      </c>
      <c r="G64" s="123">
        <f>ROUND('Period 3'!P49*CostShrFringe,0)*Mult_P3</f>
        <v>0</v>
      </c>
      <c r="H64" s="115">
        <f>'Period 4'!T49*Mult_P4</f>
        <v>0</v>
      </c>
      <c r="I64" s="123">
        <f>ROUND('Period 4'!P49*CostShrFringe,0)*Mult_P4</f>
        <v>0</v>
      </c>
      <c r="J64" s="115">
        <f>'Period 5'!T49*Mult_P5</f>
        <v>0</v>
      </c>
      <c r="K64" s="123">
        <f>ROUND('Period 5'!P49*CostShrFringe,0)*Mult_P5</f>
        <v>0</v>
      </c>
      <c r="L64" s="215">
        <f>'Period 6'!T49*Mult_P6</f>
        <v>0</v>
      </c>
      <c r="M64" s="216">
        <f>ROUND('Period 6'!P49*CostShrFringe,0)*Mult_P6</f>
        <v>0</v>
      </c>
      <c r="N64" s="215">
        <f>'Period 7'!T49*Mult_P7</f>
        <v>0</v>
      </c>
      <c r="O64" s="216">
        <f>ROUND('Period 7'!P49*CostShrFringe,0)*Mult_P7</f>
        <v>0</v>
      </c>
      <c r="P64" s="215">
        <f>'Period 8'!T49*Mult_P8</f>
        <v>0</v>
      </c>
      <c r="Q64" s="216">
        <f>ROUND('Period 8'!P49*CostShrFringe,0)*Mult_P8</f>
        <v>0</v>
      </c>
      <c r="R64" s="215">
        <f>'Period 9'!T49*Mult_P9</f>
        <v>0</v>
      </c>
      <c r="S64" s="216">
        <f>ROUND('Period 9'!P49*CostShrFringe,0)*Mult_P9</f>
        <v>0</v>
      </c>
      <c r="T64" s="215">
        <f>'Period 10'!T49*Mult_P10</f>
        <v>0</v>
      </c>
      <c r="U64" s="216">
        <f>ROUND('Period 10'!P49*CostShrFringe,0)*Mult_P10</f>
        <v>0</v>
      </c>
      <c r="V64" s="215">
        <f>'Period 11'!T49*Mult_P11</f>
        <v>0</v>
      </c>
      <c r="W64" s="216">
        <f>ROUND('Period 11'!P49*CostShrFringe,0)*Mult_P11</f>
        <v>0</v>
      </c>
      <c r="X64" s="215">
        <f>'Period 12'!T49*Mult_P12</f>
        <v>0</v>
      </c>
      <c r="Y64" s="216">
        <f>ROUND('Period 12'!P49*CostShrFringe,0)*Mult_P12</f>
        <v>0</v>
      </c>
      <c r="Z64" s="215">
        <f>'Period 13'!T49*Mult_P13</f>
        <v>0</v>
      </c>
      <c r="AA64" s="216">
        <f>ROUND('Period 13'!P49*CostShrFringe,0)*Mult_P13</f>
        <v>0</v>
      </c>
      <c r="AB64" s="215">
        <f>'Period 14'!T49*Mult_P14</f>
        <v>0</v>
      </c>
      <c r="AC64" s="216">
        <f>ROUND('Period 14'!P49*CostShrFringe,0)*Mult_P14</f>
        <v>0</v>
      </c>
      <c r="AD64" s="215">
        <f>'Period 15'!T49*Mult_P15</f>
        <v>0</v>
      </c>
      <c r="AE64" s="216">
        <f>ROUND('Period 15'!P49*CostShrFringe,0)*Mult_P15</f>
        <v>0</v>
      </c>
      <c r="AF64" s="215">
        <f t="shared" si="27"/>
        <v>0</v>
      </c>
      <c r="AG64" s="217">
        <f t="shared" si="28"/>
        <v>0</v>
      </c>
    </row>
    <row r="65" spans="1:33" hidden="1">
      <c r="A65" s="117" t="str">
        <f t="shared" si="26"/>
        <v xml:space="preserve">Co-PI:  </v>
      </c>
      <c r="B65" s="115">
        <f>'Period 1'!T51*Mult_P1</f>
        <v>0</v>
      </c>
      <c r="C65" s="123">
        <f>ROUND('Period 1'!P51*CostShrFringe,0)*Mult_P1</f>
        <v>0</v>
      </c>
      <c r="D65" s="115">
        <f>'Period 2'!T51*Mult_P2</f>
        <v>0</v>
      </c>
      <c r="E65" s="123">
        <f>ROUND('Period 2'!P51*CostShrFringe,0)*Mult_P2</f>
        <v>0</v>
      </c>
      <c r="F65" s="115">
        <f>'Period 3'!T51*Mult_P3</f>
        <v>0</v>
      </c>
      <c r="G65" s="123">
        <f>ROUND('Period 3'!P51*CostShrFringe,0)*Mult_P3</f>
        <v>0</v>
      </c>
      <c r="H65" s="115">
        <f>'Period 4'!T51*Mult_P4</f>
        <v>0</v>
      </c>
      <c r="I65" s="123">
        <f>ROUND('Period 4'!P51*CostShrFringe,0)*Mult_P4</f>
        <v>0</v>
      </c>
      <c r="J65" s="115">
        <f>'Period 5'!T51*Mult_P5</f>
        <v>0</v>
      </c>
      <c r="K65" s="123">
        <f>ROUND('Period 5'!P51*CostShrFringe,0)*Mult_P5</f>
        <v>0</v>
      </c>
      <c r="L65" s="215">
        <f>'Period 6'!T51*Mult_P6</f>
        <v>0</v>
      </c>
      <c r="M65" s="216">
        <f>ROUND('Period 6'!P51*CostShrFringe,0)*Mult_P6</f>
        <v>0</v>
      </c>
      <c r="N65" s="215">
        <f>'Period 7'!T51*Mult_P7</f>
        <v>0</v>
      </c>
      <c r="O65" s="216">
        <f>ROUND('Period 7'!P51*CostShrFringe,0)*Mult_P7</f>
        <v>0</v>
      </c>
      <c r="P65" s="215">
        <f>'Period 8'!T51*Mult_P8</f>
        <v>0</v>
      </c>
      <c r="Q65" s="216">
        <f>ROUND('Period 8'!P51*CostShrFringe,0)*Mult_P8</f>
        <v>0</v>
      </c>
      <c r="R65" s="215">
        <f>'Period 9'!T51*Mult_P9</f>
        <v>0</v>
      </c>
      <c r="S65" s="216">
        <f>ROUND('Period 9'!P51*CostShrFringe,0)*Mult_P9</f>
        <v>0</v>
      </c>
      <c r="T65" s="215">
        <f>'Period 10'!T51*Mult_P10</f>
        <v>0</v>
      </c>
      <c r="U65" s="216">
        <f>ROUND('Period 10'!P51*CostShrFringe,0)*Mult_P10</f>
        <v>0</v>
      </c>
      <c r="V65" s="215">
        <f>'Period 11'!T51*Mult_P11</f>
        <v>0</v>
      </c>
      <c r="W65" s="216">
        <f>ROUND('Period 11'!P51*CostShrFringe,0)*Mult_P11</f>
        <v>0</v>
      </c>
      <c r="X65" s="215">
        <f>'Period 12'!T51*Mult_P12</f>
        <v>0</v>
      </c>
      <c r="Y65" s="216">
        <f>ROUND('Period 12'!P51*CostShrFringe,0)*Mult_P12</f>
        <v>0</v>
      </c>
      <c r="Z65" s="215">
        <f>'Period 13'!T51*Mult_P13</f>
        <v>0</v>
      </c>
      <c r="AA65" s="216">
        <f>ROUND('Period 13'!P51*CostShrFringe,0)*Mult_P13</f>
        <v>0</v>
      </c>
      <c r="AB65" s="215">
        <f>'Period 14'!T51*Mult_P14</f>
        <v>0</v>
      </c>
      <c r="AC65" s="216">
        <f>ROUND('Period 14'!P51*CostShrFringe,0)*Mult_P14</f>
        <v>0</v>
      </c>
      <c r="AD65" s="215">
        <f>'Period 15'!T51*Mult_P15</f>
        <v>0</v>
      </c>
      <c r="AE65" s="216">
        <f>ROUND('Period 15'!P51*CostShrFringe,0)*Mult_P15</f>
        <v>0</v>
      </c>
      <c r="AF65" s="215">
        <f t="shared" si="27"/>
        <v>0</v>
      </c>
      <c r="AG65" s="217">
        <f t="shared" si="28"/>
        <v>0</v>
      </c>
    </row>
    <row r="66" spans="1:33" hidden="1">
      <c r="A66" s="117" t="str">
        <f t="shared" si="26"/>
        <v xml:space="preserve">Co-PI:  </v>
      </c>
      <c r="B66" s="115">
        <f>'Period 1'!T53*Mult_P1</f>
        <v>0</v>
      </c>
      <c r="C66" s="123">
        <f>ROUND('Period 1'!P53*CostShrFringe,0)*Mult_P1</f>
        <v>0</v>
      </c>
      <c r="D66" s="115">
        <f>'Period 2'!T53*Mult_P2</f>
        <v>0</v>
      </c>
      <c r="E66" s="123">
        <f>ROUND('Period 2'!P53*CostShrFringe,0)*Mult_P2</f>
        <v>0</v>
      </c>
      <c r="F66" s="115">
        <f>'Period 3'!T53*Mult_P3</f>
        <v>0</v>
      </c>
      <c r="G66" s="123">
        <f>ROUND('Period 3'!P53*CostShrFringe,0)*Mult_P3</f>
        <v>0</v>
      </c>
      <c r="H66" s="115">
        <f>'Period 4'!T53*Mult_P4</f>
        <v>0</v>
      </c>
      <c r="I66" s="123">
        <f>ROUND('Period 4'!P53*CostShrFringe,0)*Mult_P4</f>
        <v>0</v>
      </c>
      <c r="J66" s="115">
        <f>'Period 5'!T53*Mult_P5</f>
        <v>0</v>
      </c>
      <c r="K66" s="123">
        <f>ROUND('Period 5'!P53*CostShrFringe,0)*Mult_P5</f>
        <v>0</v>
      </c>
      <c r="L66" s="215">
        <f>'Period 6'!T53*Mult_P6</f>
        <v>0</v>
      </c>
      <c r="M66" s="216">
        <f>ROUND('Period 6'!P53*CostShrFringe,0)*Mult_P6</f>
        <v>0</v>
      </c>
      <c r="N66" s="215">
        <f>'Period 7'!T53*Mult_P7</f>
        <v>0</v>
      </c>
      <c r="O66" s="216">
        <f>ROUND('Period 7'!P53*CostShrFringe,0)*Mult_P7</f>
        <v>0</v>
      </c>
      <c r="P66" s="215">
        <f>'Period 8'!T53*Mult_P8</f>
        <v>0</v>
      </c>
      <c r="Q66" s="216">
        <f>ROUND('Period 8'!P53*CostShrFringe,0)*Mult_P8</f>
        <v>0</v>
      </c>
      <c r="R66" s="215">
        <f>'Period 9'!T53*Mult_P9</f>
        <v>0</v>
      </c>
      <c r="S66" s="216">
        <f>ROUND('Period 9'!P53*CostShrFringe,0)*Mult_P9</f>
        <v>0</v>
      </c>
      <c r="T66" s="215">
        <f>'Period 10'!T53*Mult_P10</f>
        <v>0</v>
      </c>
      <c r="U66" s="216">
        <f>ROUND('Period 10'!P53*CostShrFringe,0)*Mult_P10</f>
        <v>0</v>
      </c>
      <c r="V66" s="215">
        <f>'Period 11'!T53*Mult_P11</f>
        <v>0</v>
      </c>
      <c r="W66" s="216">
        <f>ROUND('Period 11'!P53*CostShrFringe,0)*Mult_P11</f>
        <v>0</v>
      </c>
      <c r="X66" s="215">
        <f>'Period 12'!T53*Mult_P12</f>
        <v>0</v>
      </c>
      <c r="Y66" s="216">
        <f>ROUND('Period 12'!P53*CostShrFringe,0)*Mult_P12</f>
        <v>0</v>
      </c>
      <c r="Z66" s="215">
        <f>'Period 13'!T53*Mult_P13</f>
        <v>0</v>
      </c>
      <c r="AA66" s="216">
        <f>ROUND('Period 13'!P53*CostShrFringe,0)*Mult_P13</f>
        <v>0</v>
      </c>
      <c r="AB66" s="215">
        <f>'Period 14'!T53*Mult_P14</f>
        <v>0</v>
      </c>
      <c r="AC66" s="216">
        <f>ROUND('Period 14'!P53*CostShrFringe,0)*Mult_P14</f>
        <v>0</v>
      </c>
      <c r="AD66" s="215">
        <f>'Period 15'!T53*Mult_P15</f>
        <v>0</v>
      </c>
      <c r="AE66" s="216">
        <f>ROUND('Period 15'!P53*CostShrFringe,0)*Mult_P15</f>
        <v>0</v>
      </c>
      <c r="AF66" s="215">
        <f t="shared" si="27"/>
        <v>0</v>
      </c>
      <c r="AG66" s="217">
        <f t="shared" si="28"/>
        <v>0</v>
      </c>
    </row>
    <row r="67" spans="1:33">
      <c r="A67" s="118" t="s">
        <v>57</v>
      </c>
      <c r="B67" s="115">
        <f>'Period 1'!T57*Mult_P1</f>
        <v>0</v>
      </c>
      <c r="C67" s="123">
        <f>ROUND('Period 1'!P57*'Period 1'!N57,0)*Mult_P1</f>
        <v>0</v>
      </c>
      <c r="D67" s="115">
        <f>'Period 2'!T57*Mult_P2</f>
        <v>0</v>
      </c>
      <c r="E67" s="123">
        <f>ROUND('Period 2'!P57*'Period 2'!N57,0)*Mult_P2</f>
        <v>0</v>
      </c>
      <c r="F67" s="115">
        <f>'Period 3'!T57*Mult_P3</f>
        <v>0</v>
      </c>
      <c r="G67" s="123">
        <f>ROUND('Period 3'!P57*'Period 3'!N57,0)*Mult_P3</f>
        <v>0</v>
      </c>
      <c r="H67" s="115">
        <f>'Period 4'!T57*Mult_P4</f>
        <v>0</v>
      </c>
      <c r="I67" s="123">
        <f>ROUND('Period 4'!P57*'Period 4'!N57,0)*Mult_P4</f>
        <v>0</v>
      </c>
      <c r="J67" s="115">
        <f>'Period 5'!T57*Mult_P5</f>
        <v>0</v>
      </c>
      <c r="K67" s="123">
        <f>ROUND('Period 5'!P57*'Period 5'!N57,0)*Mult_P5</f>
        <v>0</v>
      </c>
      <c r="L67" s="115">
        <f>'Period 6'!T57*Mult_P6</f>
        <v>0</v>
      </c>
      <c r="M67" s="123">
        <f>ROUND('Period 6'!P57*'Period 6'!N57,0)*Mult_P6</f>
        <v>0</v>
      </c>
      <c r="N67" s="115">
        <f>'Period 7'!T57*Mult_P7</f>
        <v>0</v>
      </c>
      <c r="O67" s="123">
        <f>ROUND('Period 7'!P57*'Period 7'!N57,0)*Mult_P7</f>
        <v>0</v>
      </c>
      <c r="P67" s="115">
        <f>'Period 8'!T57*Mult_P8</f>
        <v>0</v>
      </c>
      <c r="Q67" s="123">
        <f>ROUND('Period 8'!P57*'Period 8'!N57,0)*Mult_P8</f>
        <v>0</v>
      </c>
      <c r="R67" s="115">
        <f>'Period 9'!T57*Mult_P9</f>
        <v>0</v>
      </c>
      <c r="S67" s="123">
        <f>ROUND('Period 9'!P57*'Period 9'!N57,0)*Mult_P9</f>
        <v>0</v>
      </c>
      <c r="T67" s="115">
        <f>'Period 10'!T57*Mult_P10</f>
        <v>0</v>
      </c>
      <c r="U67" s="123">
        <f>ROUND('Period 10'!P57*'Period 10'!N57,0)*Mult_P10</f>
        <v>0</v>
      </c>
      <c r="V67" s="215">
        <f>'Period 11'!T57*Mult_P11</f>
        <v>0</v>
      </c>
      <c r="W67" s="216">
        <f>ROUND('Period 11'!P57*'Period 11'!N57,0)*Mult_P11</f>
        <v>0</v>
      </c>
      <c r="X67" s="215">
        <f>'Period 12'!T57*Mult_P12</f>
        <v>0</v>
      </c>
      <c r="Y67" s="216">
        <f>ROUND('Period 12'!P57*'Period 12'!N57,0)*Mult_P12</f>
        <v>0</v>
      </c>
      <c r="Z67" s="215">
        <f>'Period 13'!T57*Mult_P13</f>
        <v>0</v>
      </c>
      <c r="AA67" s="216">
        <f>ROUND('Period 13'!P57*'Period 13'!N57,0)*Mult_P13</f>
        <v>0</v>
      </c>
      <c r="AB67" s="215">
        <f>'Period 14'!T57*Mult_P14</f>
        <v>0</v>
      </c>
      <c r="AC67" s="216">
        <f>ROUND('Period 14'!P57*'Period 14'!N57,0)*Mult_P14</f>
        <v>0</v>
      </c>
      <c r="AD67" s="215">
        <f>'Period 15'!T57*Mult_P15</f>
        <v>0</v>
      </c>
      <c r="AE67" s="216">
        <f>ROUND('Period 15'!P57*'Period 15'!N57,0)*Mult_P15</f>
        <v>0</v>
      </c>
      <c r="AF67" s="215">
        <f t="shared" si="27"/>
        <v>0</v>
      </c>
      <c r="AG67" s="217">
        <f t="shared" si="28"/>
        <v>0</v>
      </c>
    </row>
    <row r="68" spans="1:33">
      <c r="A68" s="118" t="s">
        <v>58</v>
      </c>
      <c r="B68" s="115">
        <f>'Period 1'!T58*Mult_P1</f>
        <v>0</v>
      </c>
      <c r="C68" s="123">
        <f>ROUND('Period 1'!P58*Rates!E13,0)*Mult_P1</f>
        <v>0</v>
      </c>
      <c r="D68" s="115">
        <f>'Period 2'!T58*Mult_P2</f>
        <v>0</v>
      </c>
      <c r="E68" s="123">
        <f>ROUND('Period 2'!P58*Rates!E13,0)*Mult_P2</f>
        <v>0</v>
      </c>
      <c r="F68" s="115">
        <f>'Period 3'!T58*Mult_P3</f>
        <v>0</v>
      </c>
      <c r="G68" s="123">
        <f>ROUND('Period 3'!P58*Rates!E13,0)*Mult_P3</f>
        <v>0</v>
      </c>
      <c r="H68" s="115">
        <f>'Period 4'!T58*Mult_P4</f>
        <v>0</v>
      </c>
      <c r="I68" s="123">
        <f>ROUND('Period 4'!P58*Rates!E13,0)*Mult_P4</f>
        <v>0</v>
      </c>
      <c r="J68" s="115">
        <f>'Period 5'!T58*Mult_P5</f>
        <v>0</v>
      </c>
      <c r="K68" s="123">
        <f>ROUND('Period 5'!P58*Rates!E13,0)*Mult_P5</f>
        <v>0</v>
      </c>
      <c r="L68" s="115">
        <f>'Period 6'!T58*Mult_P6</f>
        <v>0</v>
      </c>
      <c r="M68" s="123">
        <f>ROUND('Period 6'!P58*'Period 6'!N58,0)*Mult_P6</f>
        <v>0</v>
      </c>
      <c r="N68" s="115">
        <f>'Period 7'!T58*Mult_P7</f>
        <v>0</v>
      </c>
      <c r="O68" s="123">
        <f>ROUND('Period 7'!P58*'Period 7'!N58,0)*Mult_P7</f>
        <v>0</v>
      </c>
      <c r="P68" s="115">
        <f>'Period 8'!T58*Mult_P8</f>
        <v>0</v>
      </c>
      <c r="Q68" s="123">
        <f>ROUND('Period 8'!P58*'Period 8'!N58,0)*Mult_P8</f>
        <v>0</v>
      </c>
      <c r="R68" s="115">
        <f>'Period 9'!T58*Mult_P9</f>
        <v>0</v>
      </c>
      <c r="S68" s="123">
        <f>ROUND('Period 9'!P58*'Period 9'!N58,0)*Mult_P9</f>
        <v>0</v>
      </c>
      <c r="T68" s="115">
        <f>'Period 10'!T58*Mult_P10</f>
        <v>0</v>
      </c>
      <c r="U68" s="123">
        <f>ROUND('Period 10'!P58*'Period 10'!N58,0)*Mult_P10</f>
        <v>0</v>
      </c>
      <c r="V68" s="215">
        <f>'Period 11'!T58*Mult_P11</f>
        <v>0</v>
      </c>
      <c r="W68" s="216">
        <f>ROUND('Period 11'!P58*'Period 11'!N58,0)*Mult_P11</f>
        <v>0</v>
      </c>
      <c r="X68" s="215">
        <f>'Period 12'!T58*Mult_P12</f>
        <v>0</v>
      </c>
      <c r="Y68" s="216">
        <f>ROUND('Period 12'!P58*'Period 12'!N58,0)*Mult_P12</f>
        <v>0</v>
      </c>
      <c r="Z68" s="215">
        <f>'Period 13'!T58*Mult_P13</f>
        <v>0</v>
      </c>
      <c r="AA68" s="216">
        <f>ROUND('Period 13'!P58*'Period 13'!N58,0)*Mult_P13</f>
        <v>0</v>
      </c>
      <c r="AB68" s="215">
        <f>'Period 14'!T58*Mult_P14</f>
        <v>0</v>
      </c>
      <c r="AC68" s="216">
        <f>ROUND('Period 14'!P58*'Period 14'!N58,0)*Mult_P14</f>
        <v>0</v>
      </c>
      <c r="AD68" s="215">
        <f>'Period 15'!T58*Mult_P15</f>
        <v>0</v>
      </c>
      <c r="AE68" s="216">
        <f>ROUND('Period 15'!P58*'Period 15'!N58,0)*Mult_P15</f>
        <v>0</v>
      </c>
      <c r="AF68" s="215">
        <f t="shared" si="27"/>
        <v>0</v>
      </c>
      <c r="AG68" s="217">
        <f t="shared" si="28"/>
        <v>0</v>
      </c>
    </row>
    <row r="69" spans="1:33">
      <c r="A69" s="118" t="s">
        <v>59</v>
      </c>
      <c r="B69" s="115">
        <f>'Period 1'!T59*Mult_P1</f>
        <v>0</v>
      </c>
      <c r="C69" s="123">
        <f>ROUND('Period 1'!P59*Rates!E13,0)*Mult_P1</f>
        <v>0</v>
      </c>
      <c r="D69" s="115">
        <f>'Period 2'!T59*Mult_P2</f>
        <v>0</v>
      </c>
      <c r="E69" s="123">
        <f>ROUND('Period 2'!P59*Rates!E13,0)*Mult_P2</f>
        <v>0</v>
      </c>
      <c r="F69" s="115">
        <f>'Period 3'!T59*Mult_P3</f>
        <v>0</v>
      </c>
      <c r="G69" s="123">
        <f>ROUND('Period 3'!P59*Rates!E13,0)*Mult_P3</f>
        <v>0</v>
      </c>
      <c r="H69" s="115">
        <f>'Period 4'!T59*Mult_P4</f>
        <v>0</v>
      </c>
      <c r="I69" s="123">
        <f>ROUND('Period 4'!P59*Rates!E13,0)*Mult_P4</f>
        <v>0</v>
      </c>
      <c r="J69" s="115">
        <f>'Period 5'!T59*Mult_P5</f>
        <v>0</v>
      </c>
      <c r="K69" s="123">
        <f>ROUND('Period 5'!P59*Rates!E13,0)*Mult_P5</f>
        <v>0</v>
      </c>
      <c r="L69" s="115">
        <f>'Period 6'!T59*Mult_P6</f>
        <v>0</v>
      </c>
      <c r="M69" s="123">
        <f>ROUND('Period 6'!P59*'Period 6'!N59,0)*Mult_P6</f>
        <v>0</v>
      </c>
      <c r="N69" s="115">
        <f>'Period 7'!T59*Mult_P7</f>
        <v>0</v>
      </c>
      <c r="O69" s="123">
        <f>ROUND('Period 7'!P59*'Period 7'!N59,0)*Mult_P7</f>
        <v>0</v>
      </c>
      <c r="P69" s="115">
        <f>'Period 8'!T59*Mult_P8</f>
        <v>0</v>
      </c>
      <c r="Q69" s="123">
        <f>ROUND('Period 8'!P59*'Period 8'!N59,0)*Mult_P8</f>
        <v>0</v>
      </c>
      <c r="R69" s="115">
        <f>'Period 9'!T59*Mult_P9</f>
        <v>0</v>
      </c>
      <c r="S69" s="123">
        <f>ROUND('Period 9'!P59*'Period 9'!N59,0)*Mult_P9</f>
        <v>0</v>
      </c>
      <c r="T69" s="115">
        <f>'Period 10'!T59*Mult_P10</f>
        <v>0</v>
      </c>
      <c r="U69" s="123">
        <f>ROUND('Period 10'!P59*'Period 10'!N59,0)*Mult_P10</f>
        <v>0</v>
      </c>
      <c r="V69" s="215">
        <f>'Period 11'!T59*Mult_P11</f>
        <v>0</v>
      </c>
      <c r="W69" s="216">
        <f>ROUND('Period 11'!P59*'Period 11'!N59,0)*Mult_P11</f>
        <v>0</v>
      </c>
      <c r="X69" s="215">
        <f>'Period 12'!T59*Mult_P12</f>
        <v>0</v>
      </c>
      <c r="Y69" s="216">
        <f>ROUND('Period 12'!P59*'Period 12'!N59,0)*Mult_P12</f>
        <v>0</v>
      </c>
      <c r="Z69" s="215">
        <f>'Period 13'!T59*Mult_P13</f>
        <v>0</v>
      </c>
      <c r="AA69" s="216">
        <f>ROUND('Period 13'!P59*'Period 13'!N59,0)*Mult_P13</f>
        <v>0</v>
      </c>
      <c r="AB69" s="215">
        <f>'Period 14'!T59*Mult_P14</f>
        <v>0</v>
      </c>
      <c r="AC69" s="216">
        <f>ROUND('Period 14'!P59*'Period 14'!N59,0)*Mult_P14</f>
        <v>0</v>
      </c>
      <c r="AD69" s="215">
        <f>'Period 15'!T59*Mult_P15</f>
        <v>0</v>
      </c>
      <c r="AE69" s="216">
        <f>ROUND('Period 15'!P59*'Period 15'!N59,0)*Mult_P15</f>
        <v>0</v>
      </c>
      <c r="AF69" s="215">
        <f t="shared" si="27"/>
        <v>0</v>
      </c>
      <c r="AG69" s="217">
        <f t="shared" si="28"/>
        <v>0</v>
      </c>
    </row>
    <row r="70" spans="1:33">
      <c r="A70" s="118" t="s">
        <v>60</v>
      </c>
      <c r="B70" s="115">
        <f>'Period 1'!T60*Mult_P1</f>
        <v>0</v>
      </c>
      <c r="C70" s="123">
        <f>ROUND('Period 1'!P60*'Period 1'!N60,0)*Mult_P1</f>
        <v>0</v>
      </c>
      <c r="D70" s="115">
        <f>'Period 2'!T60*Mult_P2</f>
        <v>0</v>
      </c>
      <c r="E70" s="123">
        <f>ROUND('Period 2'!P60*'Period 2'!N60,0)*Mult_P2</f>
        <v>0</v>
      </c>
      <c r="F70" s="115">
        <f>'Period 3'!T60*Mult_P3</f>
        <v>0</v>
      </c>
      <c r="G70" s="123">
        <f>ROUND('Period 3'!P60*'Period 3'!N60,0)*Mult_P3</f>
        <v>0</v>
      </c>
      <c r="H70" s="115">
        <f>'Period 4'!T60*Mult_P4</f>
        <v>0</v>
      </c>
      <c r="I70" s="123">
        <f>ROUND('Period 4'!P60*'Period 4'!N60,0)*Mult_P4</f>
        <v>0</v>
      </c>
      <c r="J70" s="115">
        <f>'Period 5'!T60*Mult_P5</f>
        <v>0</v>
      </c>
      <c r="K70" s="123">
        <f>ROUND('Period 5'!P60*'Period 5'!N60,0)*Mult_P5</f>
        <v>0</v>
      </c>
      <c r="L70" s="115">
        <f>'Period 6'!T60*Mult_P6</f>
        <v>0</v>
      </c>
      <c r="M70" s="123">
        <f>ROUND('Period 6'!P60*'Period 6'!N60,0)*Mult_P6</f>
        <v>0</v>
      </c>
      <c r="N70" s="115">
        <f>'Period 7'!T60*Mult_P7</f>
        <v>0</v>
      </c>
      <c r="O70" s="123">
        <f>ROUND('Period 7'!P60*'Period 7'!N60,0)*Mult_P7</f>
        <v>0</v>
      </c>
      <c r="P70" s="115">
        <f>'Period 8'!T60*Mult_P8</f>
        <v>0</v>
      </c>
      <c r="Q70" s="123">
        <f>ROUND('Period 8'!P60*'Period 8'!N60,0)*Mult_P8</f>
        <v>0</v>
      </c>
      <c r="R70" s="115">
        <f>'Period 9'!T60*Mult_P9</f>
        <v>0</v>
      </c>
      <c r="S70" s="123">
        <f>ROUND('Period 9'!P60*'Period 9'!N60,0)*Mult_P9</f>
        <v>0</v>
      </c>
      <c r="T70" s="115">
        <f>'Period 10'!T60*Mult_P10</f>
        <v>0</v>
      </c>
      <c r="U70" s="123">
        <f>ROUND('Period 10'!P60*'Period 10'!N60,0)*Mult_P10</f>
        <v>0</v>
      </c>
      <c r="V70" s="215">
        <f>'Period 11'!T60*Mult_P11</f>
        <v>0</v>
      </c>
      <c r="W70" s="216">
        <f>ROUND('Period 11'!P60*'Period 11'!N60,0)*Mult_P11</f>
        <v>0</v>
      </c>
      <c r="X70" s="215">
        <f>'Period 12'!T60*Mult_P12</f>
        <v>0</v>
      </c>
      <c r="Y70" s="216">
        <f>ROUND('Period 12'!P60*'Period 12'!N60,0)*Mult_P12</f>
        <v>0</v>
      </c>
      <c r="Z70" s="215">
        <f>'Period 13'!T60*Mult_P13</f>
        <v>0</v>
      </c>
      <c r="AA70" s="216">
        <f>ROUND('Period 13'!P60*'Period 13'!N60,0)*Mult_P13</f>
        <v>0</v>
      </c>
      <c r="AB70" s="215">
        <f>'Period 14'!T60*Mult_P14</f>
        <v>0</v>
      </c>
      <c r="AC70" s="216">
        <f>ROUND('Period 14'!P60*'Period 14'!N60,0)*Mult_P14</f>
        <v>0</v>
      </c>
      <c r="AD70" s="215">
        <f>'Period 15'!T60*Mult_P15</f>
        <v>0</v>
      </c>
      <c r="AE70" s="216">
        <f>ROUND('Period 15'!P60*'Period 15'!N60,0)*Mult_P15</f>
        <v>0</v>
      </c>
      <c r="AF70" s="215">
        <f t="shared" si="27"/>
        <v>0</v>
      </c>
      <c r="AG70" s="217">
        <f t="shared" si="28"/>
        <v>0</v>
      </c>
    </row>
    <row r="71" spans="1:33">
      <c r="A71" s="118" t="s">
        <v>61</v>
      </c>
      <c r="B71" s="115">
        <f>'Period 1'!T61*Mult_P1</f>
        <v>0</v>
      </c>
      <c r="C71" s="123">
        <f>ROUND('Period 1'!P61*'Period 1'!N61,0)*Mult_P1</f>
        <v>0</v>
      </c>
      <c r="D71" s="115">
        <f>'Period 2'!T61*Mult_P2</f>
        <v>0</v>
      </c>
      <c r="E71" s="123">
        <f>ROUND('Period 2'!P61*'Period 2'!N61,0)*Mult_P2</f>
        <v>0</v>
      </c>
      <c r="F71" s="115">
        <f>'Period 3'!T61*Mult_P3</f>
        <v>0</v>
      </c>
      <c r="G71" s="123">
        <f>ROUND('Period 3'!P61*'Period 3'!N61,0)*Mult_P3</f>
        <v>0</v>
      </c>
      <c r="H71" s="115">
        <f>'Period 4'!T61*Mult_P4</f>
        <v>0</v>
      </c>
      <c r="I71" s="123">
        <f>ROUND('Period 4'!P61*'Period 4'!N61,0)*Mult_P4</f>
        <v>0</v>
      </c>
      <c r="J71" s="115">
        <f>'Period 5'!T61*Mult_P5</f>
        <v>0</v>
      </c>
      <c r="K71" s="123">
        <f>ROUND('Period 5'!P61*'Period 5'!N61,0)*Mult_P5</f>
        <v>0</v>
      </c>
      <c r="L71" s="115">
        <f>'Period 6'!T61*Mult_P6</f>
        <v>0</v>
      </c>
      <c r="M71" s="123">
        <f>ROUND('Period 6'!P61*'Period 6'!N61,0)*Mult_P6</f>
        <v>0</v>
      </c>
      <c r="N71" s="115">
        <f>'Period 7'!T61*Mult_P7</f>
        <v>0</v>
      </c>
      <c r="O71" s="123">
        <f>ROUND('Period 7'!P61*'Period 7'!N61,0)*Mult_P7</f>
        <v>0</v>
      </c>
      <c r="P71" s="115">
        <f>'Period 8'!T61*Mult_P8</f>
        <v>0</v>
      </c>
      <c r="Q71" s="123">
        <f>ROUND('Period 8'!P61*'Period 8'!N61,0)*Mult_P8</f>
        <v>0</v>
      </c>
      <c r="R71" s="115">
        <f>'Period 9'!T61*Mult_P9</f>
        <v>0</v>
      </c>
      <c r="S71" s="123">
        <f>ROUND('Period 9'!P61*'Period 9'!N61,0)*Mult_P9</f>
        <v>0</v>
      </c>
      <c r="T71" s="115">
        <f>'Period 10'!T61*Mult_P10</f>
        <v>0</v>
      </c>
      <c r="U71" s="123">
        <f>ROUND('Period 10'!P61*'Period 10'!N61,0)*Mult_P10</f>
        <v>0</v>
      </c>
      <c r="V71" s="215">
        <f>'Period 11'!T61*Mult_P11</f>
        <v>0</v>
      </c>
      <c r="W71" s="216">
        <f>ROUND('Period 11'!P61*'Period 11'!N61,0)*Mult_P11</f>
        <v>0</v>
      </c>
      <c r="X71" s="215">
        <f>'Period 12'!T61*Mult_P12</f>
        <v>0</v>
      </c>
      <c r="Y71" s="216">
        <f>ROUND('Period 12'!P61*'Period 12'!N61,0)*Mult_P12</f>
        <v>0</v>
      </c>
      <c r="Z71" s="215">
        <f>'Period 13'!T61*Mult_P13</f>
        <v>0</v>
      </c>
      <c r="AA71" s="216">
        <f>ROUND('Period 13'!P61*'Period 13'!N61,0)*Mult_P13</f>
        <v>0</v>
      </c>
      <c r="AB71" s="215">
        <f>'Period 14'!T61*Mult_P14</f>
        <v>0</v>
      </c>
      <c r="AC71" s="216">
        <f>ROUND('Period 14'!P61*'Period 14'!N61,0)*Mult_P14</f>
        <v>0</v>
      </c>
      <c r="AD71" s="215">
        <f>'Period 15'!T61*Mult_P15</f>
        <v>0</v>
      </c>
      <c r="AE71" s="216">
        <f>ROUND('Period 15'!P61*'Period 15'!N61,0)*Mult_P15</f>
        <v>0</v>
      </c>
      <c r="AF71" s="215">
        <f t="shared" si="27"/>
        <v>0</v>
      </c>
      <c r="AG71" s="217">
        <f t="shared" si="28"/>
        <v>0</v>
      </c>
    </row>
    <row r="72" spans="1:33">
      <c r="A72" s="118" t="s">
        <v>62</v>
      </c>
      <c r="B72" s="115">
        <f>'Period 1'!T62*Mult_P1</f>
        <v>0</v>
      </c>
      <c r="C72" s="123">
        <f>ROUND('Period 1'!P62*Rates!E13,0)*Mult_P1</f>
        <v>0</v>
      </c>
      <c r="D72" s="115">
        <f>'Period 2'!T62*Mult_P2</f>
        <v>0</v>
      </c>
      <c r="E72" s="123">
        <f>ROUND('Period 2'!P62*Rates!E13,0)*Mult_P2</f>
        <v>0</v>
      </c>
      <c r="F72" s="115">
        <f>'Period 3'!T62*Mult_P3</f>
        <v>0</v>
      </c>
      <c r="G72" s="123">
        <f>ROUND('Period 3'!P62*Rates!E13,0)*Mult_P3</f>
        <v>0</v>
      </c>
      <c r="H72" s="115">
        <f>'Period 4'!T62*Mult_P4</f>
        <v>0</v>
      </c>
      <c r="I72" s="123">
        <f>ROUND('Period 4'!P62*Rates!E13,0)*Mult_P4</f>
        <v>0</v>
      </c>
      <c r="J72" s="115">
        <f>'Period 5'!T62*Mult_P5</f>
        <v>0</v>
      </c>
      <c r="K72" s="123">
        <f>ROUND('Period 5'!P62*Rates!E13,0)*Mult_P5</f>
        <v>0</v>
      </c>
      <c r="L72" s="115">
        <f>'Period 6'!T62*Mult_P6</f>
        <v>0</v>
      </c>
      <c r="M72" s="123">
        <f>ROUND('Period 6'!P62*'Period 6'!N62,0)*Mult_P6</f>
        <v>0</v>
      </c>
      <c r="N72" s="115">
        <f>'Period 7'!T62*Mult_P7</f>
        <v>0</v>
      </c>
      <c r="O72" s="123">
        <f>ROUND('Period 7'!P62*'Period 7'!N62,0)*Mult_P7</f>
        <v>0</v>
      </c>
      <c r="P72" s="115">
        <f>'Period 8'!T62*Mult_P8</f>
        <v>0</v>
      </c>
      <c r="Q72" s="123">
        <f>ROUND('Period 8'!P62*'Period 8'!N62,0)*Mult_P8</f>
        <v>0</v>
      </c>
      <c r="R72" s="115">
        <f>'Period 9'!T62*Mult_P9</f>
        <v>0</v>
      </c>
      <c r="S72" s="123">
        <f>ROUND('Period 9'!P62*'Period 9'!N62,0)*Mult_P9</f>
        <v>0</v>
      </c>
      <c r="T72" s="115">
        <f>'Period 10'!T62*Mult_P10</f>
        <v>0</v>
      </c>
      <c r="U72" s="123">
        <f>ROUND('Period 10'!P62*'Period 10'!N62,0)*Mult_P10</f>
        <v>0</v>
      </c>
      <c r="V72" s="215">
        <f>'Period 11'!T62*Mult_P11</f>
        <v>0</v>
      </c>
      <c r="W72" s="216">
        <f>ROUND('Period 11'!P62*'Period 11'!N62,0)*Mult_P11</f>
        <v>0</v>
      </c>
      <c r="X72" s="215">
        <f>'Period 12'!T62*Mult_P12</f>
        <v>0</v>
      </c>
      <c r="Y72" s="216">
        <f>ROUND('Period 12'!P62*'Period 12'!N62,0)*Mult_P12</f>
        <v>0</v>
      </c>
      <c r="Z72" s="215">
        <f>'Period 13'!T62*Mult_P13</f>
        <v>0</v>
      </c>
      <c r="AA72" s="216">
        <f>ROUND('Period 13'!P62*'Period 13'!N62,0)*Mult_P13</f>
        <v>0</v>
      </c>
      <c r="AB72" s="215">
        <f>'Period 14'!T62*Mult_P14</f>
        <v>0</v>
      </c>
      <c r="AC72" s="216">
        <f>ROUND('Period 14'!P62*'Period 14'!N62,0)*Mult_P14</f>
        <v>0</v>
      </c>
      <c r="AD72" s="215">
        <f>'Period 15'!T62*Mult_P15</f>
        <v>0</v>
      </c>
      <c r="AE72" s="216">
        <f>ROUND('Period 15'!P62*'Period 15'!N62,0)*Mult_P15</f>
        <v>0</v>
      </c>
      <c r="AF72" s="215">
        <f t="shared" si="27"/>
        <v>0</v>
      </c>
      <c r="AG72" s="217">
        <f t="shared" si="28"/>
        <v>0</v>
      </c>
    </row>
    <row r="73" spans="1:33">
      <c r="A73" s="119" t="s">
        <v>172</v>
      </c>
      <c r="B73" s="116">
        <f t="shared" ref="B73:AG73" si="29">SUM(B42:B72)</f>
        <v>0</v>
      </c>
      <c r="C73" s="124">
        <f t="shared" si="29"/>
        <v>0</v>
      </c>
      <c r="D73" s="116">
        <f t="shared" si="29"/>
        <v>0</v>
      </c>
      <c r="E73" s="124">
        <f t="shared" si="29"/>
        <v>0</v>
      </c>
      <c r="F73" s="116">
        <f t="shared" si="29"/>
        <v>0</v>
      </c>
      <c r="G73" s="124">
        <f t="shared" si="29"/>
        <v>0</v>
      </c>
      <c r="H73" s="116">
        <f t="shared" si="29"/>
        <v>0</v>
      </c>
      <c r="I73" s="124">
        <f t="shared" si="29"/>
        <v>0</v>
      </c>
      <c r="J73" s="116">
        <f t="shared" si="29"/>
        <v>0</v>
      </c>
      <c r="K73" s="124">
        <f t="shared" si="29"/>
        <v>0</v>
      </c>
      <c r="L73" s="116">
        <f t="shared" si="29"/>
        <v>0</v>
      </c>
      <c r="M73" s="124">
        <f t="shared" si="29"/>
        <v>0</v>
      </c>
      <c r="N73" s="116">
        <f t="shared" si="29"/>
        <v>0</v>
      </c>
      <c r="O73" s="124">
        <f t="shared" si="29"/>
        <v>0</v>
      </c>
      <c r="P73" s="116">
        <f t="shared" si="29"/>
        <v>0</v>
      </c>
      <c r="Q73" s="124">
        <f t="shared" si="29"/>
        <v>0</v>
      </c>
      <c r="R73" s="116">
        <f t="shared" si="29"/>
        <v>0</v>
      </c>
      <c r="S73" s="124">
        <f t="shared" si="29"/>
        <v>0</v>
      </c>
      <c r="T73" s="116">
        <f t="shared" si="29"/>
        <v>0</v>
      </c>
      <c r="U73" s="124">
        <f t="shared" si="29"/>
        <v>0</v>
      </c>
      <c r="V73" s="116">
        <f t="shared" si="29"/>
        <v>0</v>
      </c>
      <c r="W73" s="124">
        <f t="shared" si="29"/>
        <v>0</v>
      </c>
      <c r="X73" s="116">
        <f t="shared" si="29"/>
        <v>0</v>
      </c>
      <c r="Y73" s="124">
        <f t="shared" si="29"/>
        <v>0</v>
      </c>
      <c r="Z73" s="116">
        <f t="shared" si="29"/>
        <v>0</v>
      </c>
      <c r="AA73" s="124">
        <f t="shared" si="29"/>
        <v>0</v>
      </c>
      <c r="AB73" s="116">
        <f t="shared" si="29"/>
        <v>0</v>
      </c>
      <c r="AC73" s="124">
        <f t="shared" si="29"/>
        <v>0</v>
      </c>
      <c r="AD73" s="116">
        <f t="shared" si="29"/>
        <v>0</v>
      </c>
      <c r="AE73" s="124">
        <f t="shared" si="29"/>
        <v>0</v>
      </c>
      <c r="AF73" s="116">
        <f t="shared" si="29"/>
        <v>0</v>
      </c>
      <c r="AG73" s="167">
        <f t="shared" si="29"/>
        <v>0</v>
      </c>
    </row>
    <row r="74" spans="1:33">
      <c r="A74" s="226" t="s">
        <v>68</v>
      </c>
      <c r="B74" s="551"/>
      <c r="C74" s="552"/>
      <c r="D74" s="552"/>
      <c r="E74" s="552"/>
      <c r="F74" s="552"/>
      <c r="G74" s="552"/>
      <c r="H74" s="552"/>
      <c r="I74" s="552"/>
      <c r="J74" s="552"/>
      <c r="K74" s="552"/>
      <c r="L74" s="552"/>
      <c r="M74" s="552"/>
      <c r="N74" s="552"/>
      <c r="O74" s="552"/>
      <c r="P74" s="552"/>
      <c r="Q74" s="552"/>
      <c r="R74" s="552"/>
      <c r="S74" s="552"/>
      <c r="T74" s="552"/>
      <c r="U74" s="552"/>
      <c r="V74" s="552"/>
      <c r="W74" s="552"/>
      <c r="X74" s="552"/>
      <c r="Y74" s="552"/>
      <c r="Z74" s="552"/>
      <c r="AA74" s="552"/>
      <c r="AB74" s="552"/>
      <c r="AC74" s="552"/>
      <c r="AD74" s="552"/>
      <c r="AE74" s="552"/>
      <c r="AF74" s="552"/>
      <c r="AG74" s="553"/>
    </row>
    <row r="75" spans="1:33">
      <c r="A75" s="117" t="s">
        <v>297</v>
      </c>
      <c r="B75" s="116">
        <f>'Period 1'!O71*Mult_P1</f>
        <v>0</v>
      </c>
      <c r="C75" s="124">
        <f>'Period 1'!P71*Mult_P1</f>
        <v>0</v>
      </c>
      <c r="D75" s="116">
        <f>'Period 2'!O71*Mult_P2</f>
        <v>0</v>
      </c>
      <c r="E75" s="124">
        <f>'Period 2'!P71*Mult_P2</f>
        <v>0</v>
      </c>
      <c r="F75" s="116">
        <f>'Period 3'!O71*Mult_P3</f>
        <v>0</v>
      </c>
      <c r="G75" s="124">
        <f>'Period 3'!P71*Mult_P3</f>
        <v>0</v>
      </c>
      <c r="H75" s="116">
        <f>'Period 4'!O71*Mult_P4</f>
        <v>0</v>
      </c>
      <c r="I75" s="124">
        <f>'Period 4'!P71*Mult_P4</f>
        <v>0</v>
      </c>
      <c r="J75" s="116">
        <f>'Period 5'!O71*Mult_P5</f>
        <v>0</v>
      </c>
      <c r="K75" s="124">
        <f>'Period 5'!P71*Mult_P5</f>
        <v>0</v>
      </c>
      <c r="L75" s="116">
        <f>'Period 6'!O71*Mult_P6</f>
        <v>0</v>
      </c>
      <c r="M75" s="124">
        <f>'Period 6'!P71*Mult_P6</f>
        <v>0</v>
      </c>
      <c r="N75" s="116">
        <f>'Period 7'!O71*Mult_P7</f>
        <v>0</v>
      </c>
      <c r="O75" s="124">
        <f>'Period 7'!P71*Mult_P7</f>
        <v>0</v>
      </c>
      <c r="P75" s="116">
        <f>'Period 8'!O71*Mult_P8</f>
        <v>0</v>
      </c>
      <c r="Q75" s="124">
        <f>'Period 8'!P71*Mult_P8</f>
        <v>0</v>
      </c>
      <c r="R75" s="116">
        <f>'Period 9'!O71*Mult_P9</f>
        <v>0</v>
      </c>
      <c r="S75" s="124">
        <f>'Period 9'!P71*Mult_P9</f>
        <v>0</v>
      </c>
      <c r="T75" s="116">
        <f>'Period 10'!O71*Mult_P10</f>
        <v>0</v>
      </c>
      <c r="U75" s="124">
        <f>'Period 10'!P71*Mult_P10</f>
        <v>0</v>
      </c>
      <c r="V75" s="116">
        <f>'Period 11'!O71*Mult_P11</f>
        <v>0</v>
      </c>
      <c r="W75" s="124">
        <f>'Period 11'!P71*Mult_P11</f>
        <v>0</v>
      </c>
      <c r="X75" s="116">
        <f>'Period 12'!O71*Mult_P12</f>
        <v>0</v>
      </c>
      <c r="Y75" s="124">
        <f>'Period 12'!P71*Mult_P12</f>
        <v>0</v>
      </c>
      <c r="Z75" s="116">
        <f>'Period 13'!O71*Mult_P13</f>
        <v>0</v>
      </c>
      <c r="AA75" s="124">
        <f>'Period 13'!P71*Mult_P13</f>
        <v>0</v>
      </c>
      <c r="AB75" s="116">
        <f>'Period 14'!O71*Mult_P14</f>
        <v>0</v>
      </c>
      <c r="AC75" s="124">
        <f>'Period 14'!P71*Mult_P14</f>
        <v>0</v>
      </c>
      <c r="AD75" s="116">
        <f>'Period 15'!O71*Mult_P15</f>
        <v>0</v>
      </c>
      <c r="AE75" s="124">
        <f>'Period 15'!P71*Mult_P15</f>
        <v>0</v>
      </c>
      <c r="AF75" s="116">
        <f t="shared" ref="AF75" si="30">B75+D75+F75+H75+J75+L75+N75+P75+R75+T75+V75+X75+Z75+AB75+AD75</f>
        <v>0</v>
      </c>
      <c r="AG75" s="167">
        <f t="shared" ref="AG75" si="31">C75+E75+G75+I75+K75+M75+O75+Q75+S75+U75+W75+Y75+AA75+AC75+AE75</f>
        <v>0</v>
      </c>
    </row>
    <row r="76" spans="1:33">
      <c r="A76" s="226" t="s">
        <v>69</v>
      </c>
      <c r="B76" s="551"/>
      <c r="C76" s="552"/>
      <c r="D76" s="552"/>
      <c r="E76" s="552"/>
      <c r="F76" s="552"/>
      <c r="G76" s="552"/>
      <c r="H76" s="552"/>
      <c r="I76" s="552"/>
      <c r="J76" s="552"/>
      <c r="K76" s="552"/>
      <c r="L76" s="552"/>
      <c r="M76" s="552"/>
      <c r="N76" s="552"/>
      <c r="O76" s="552"/>
      <c r="P76" s="552"/>
      <c r="Q76" s="552"/>
      <c r="R76" s="552"/>
      <c r="S76" s="552"/>
      <c r="T76" s="552"/>
      <c r="U76" s="552"/>
      <c r="V76" s="552"/>
      <c r="W76" s="552"/>
      <c r="X76" s="552"/>
      <c r="Y76" s="552"/>
      <c r="Z76" s="552"/>
      <c r="AA76" s="552"/>
      <c r="AB76" s="552"/>
      <c r="AC76" s="552"/>
      <c r="AD76" s="552"/>
      <c r="AE76" s="552"/>
      <c r="AF76" s="552"/>
      <c r="AG76" s="553"/>
    </row>
    <row r="77" spans="1:33">
      <c r="A77" s="118" t="s">
        <v>43</v>
      </c>
      <c r="B77" s="115">
        <f>'Period 1'!H72*Mult_P1</f>
        <v>0</v>
      </c>
      <c r="C77" s="121"/>
      <c r="D77" s="115">
        <f>'Period 2'!H72*Mult_P2</f>
        <v>0</v>
      </c>
      <c r="E77" s="121"/>
      <c r="F77" s="115">
        <f>'Period 3'!H72*Mult_P3</f>
        <v>0</v>
      </c>
      <c r="G77" s="121"/>
      <c r="H77" s="115">
        <f>'Period 4'!H72*Mult_P4</f>
        <v>0</v>
      </c>
      <c r="I77" s="121"/>
      <c r="J77" s="115">
        <f>'Period 5'!H72*Mult_P5</f>
        <v>0</v>
      </c>
      <c r="K77" s="121"/>
      <c r="L77" s="115">
        <f>'Period 6'!H72*Mult_P6</f>
        <v>0</v>
      </c>
      <c r="M77" s="121"/>
      <c r="N77" s="115">
        <f>'Period 7'!H72*Mult_P7</f>
        <v>0</v>
      </c>
      <c r="O77" s="121"/>
      <c r="P77" s="115">
        <f>'Period 8'!H72*Mult_P8</f>
        <v>0</v>
      </c>
      <c r="Q77" s="121"/>
      <c r="R77" s="115">
        <f>'Period 9'!H72*Mult_P9</f>
        <v>0</v>
      </c>
      <c r="S77" s="121"/>
      <c r="T77" s="115">
        <f>'Period 10'!H72*Mult_P10</f>
        <v>0</v>
      </c>
      <c r="U77" s="121"/>
      <c r="V77" s="215">
        <f>'Period 11'!H72*Mult_P11</f>
        <v>0</v>
      </c>
      <c r="W77" s="216"/>
      <c r="X77" s="215">
        <f>'Period 12'!H72*Mult_P12</f>
        <v>0</v>
      </c>
      <c r="Y77" s="216"/>
      <c r="Z77" s="215">
        <f>'Period 13'!H72*Mult_P13</f>
        <v>0</v>
      </c>
      <c r="AA77" s="216"/>
      <c r="AB77" s="215">
        <f>'Period 14'!H72*Mult_P14</f>
        <v>0</v>
      </c>
      <c r="AC77" s="216"/>
      <c r="AD77" s="215">
        <f>'Period 15'!H72*Mult_P15</f>
        <v>0</v>
      </c>
      <c r="AE77" s="121"/>
      <c r="AF77" s="115">
        <f t="shared" ref="AF77:AF78" si="32">B77+D77+F77+H77+J77+L77+N77+P77+R77+T77+V77+X77+Z77+AB77+AD77</f>
        <v>0</v>
      </c>
      <c r="AG77" s="120"/>
    </row>
    <row r="78" spans="1:33">
      <c r="A78" s="118" t="s">
        <v>44</v>
      </c>
      <c r="B78" s="115">
        <f>'Period 1'!H73*Mult_P1</f>
        <v>0</v>
      </c>
      <c r="C78" s="121"/>
      <c r="D78" s="115">
        <f>'Period 2'!H73*Mult_P2</f>
        <v>0</v>
      </c>
      <c r="E78" s="121"/>
      <c r="F78" s="115">
        <f>'Period 3'!H73*Mult_P3</f>
        <v>0</v>
      </c>
      <c r="G78" s="121"/>
      <c r="H78" s="115">
        <f>'Period 4'!H73*Mult_P4</f>
        <v>0</v>
      </c>
      <c r="I78" s="121"/>
      <c r="J78" s="115">
        <f>'Period 5'!H73*Mult_P5</f>
        <v>0</v>
      </c>
      <c r="K78" s="121"/>
      <c r="L78" s="115">
        <f>'Period 6'!H73*Mult_P6</f>
        <v>0</v>
      </c>
      <c r="M78" s="121"/>
      <c r="N78" s="115">
        <f>'Period 7'!H73*Mult_P7</f>
        <v>0</v>
      </c>
      <c r="O78" s="121"/>
      <c r="P78" s="115">
        <f>'Period 8'!H73*Mult_P8</f>
        <v>0</v>
      </c>
      <c r="Q78" s="121"/>
      <c r="R78" s="115">
        <f>'Period 9'!H73*Mult_P9</f>
        <v>0</v>
      </c>
      <c r="S78" s="121"/>
      <c r="T78" s="115">
        <f>'Period 10'!H73*Mult_P10</f>
        <v>0</v>
      </c>
      <c r="U78" s="121"/>
      <c r="V78" s="215">
        <f>'Period 11'!H73*Mult_P11</f>
        <v>0</v>
      </c>
      <c r="W78" s="216"/>
      <c r="X78" s="215">
        <f>'Period 12'!H73*Mult_P12</f>
        <v>0</v>
      </c>
      <c r="Y78" s="216"/>
      <c r="Z78" s="215">
        <f>'Period 13'!H73*Mult_P13</f>
        <v>0</v>
      </c>
      <c r="AA78" s="216"/>
      <c r="AB78" s="215">
        <f>'Period 14'!H73*Mult_P14</f>
        <v>0</v>
      </c>
      <c r="AC78" s="216"/>
      <c r="AD78" s="215">
        <f>'Period 15'!H73*Mult_P15</f>
        <v>0</v>
      </c>
      <c r="AE78" s="121"/>
      <c r="AF78" s="115">
        <f t="shared" si="32"/>
        <v>0</v>
      </c>
      <c r="AG78" s="120"/>
    </row>
    <row r="79" spans="1:33">
      <c r="A79" s="119" t="s">
        <v>171</v>
      </c>
      <c r="B79" s="116">
        <f>SUM(B77:B78)</f>
        <v>0</v>
      </c>
      <c r="C79" s="124">
        <f>'Period 1'!P74*Mult_P1</f>
        <v>0</v>
      </c>
      <c r="D79" s="116">
        <f>SUM(D77:D78)</f>
        <v>0</v>
      </c>
      <c r="E79" s="124">
        <f>'Period 2'!P74*Mult_P2</f>
        <v>0</v>
      </c>
      <c r="F79" s="116">
        <f>SUM(F77:F78)</f>
        <v>0</v>
      </c>
      <c r="G79" s="124">
        <f>'Period 3'!P74*Mult_P3</f>
        <v>0</v>
      </c>
      <c r="H79" s="116">
        <f>SUM(H77:H78)</f>
        <v>0</v>
      </c>
      <c r="I79" s="124">
        <f>'Period 4'!P74*Mult_P4</f>
        <v>0</v>
      </c>
      <c r="J79" s="116">
        <f>SUM(J77:J78)</f>
        <v>0</v>
      </c>
      <c r="K79" s="124">
        <f>'Period 5'!P74*Mult_P5</f>
        <v>0</v>
      </c>
      <c r="L79" s="116">
        <f>SUM(L77:L78)</f>
        <v>0</v>
      </c>
      <c r="M79" s="124">
        <f>'Period 6'!P74*Mult_P6</f>
        <v>0</v>
      </c>
      <c r="N79" s="116">
        <f>SUM(N77:N78)</f>
        <v>0</v>
      </c>
      <c r="O79" s="124">
        <f>'Period 7'!P74*Mult_P7</f>
        <v>0</v>
      </c>
      <c r="P79" s="116">
        <f>SUM(P77:P78)</f>
        <v>0</v>
      </c>
      <c r="Q79" s="124">
        <f>'Period 8'!P74*Mult_P8</f>
        <v>0</v>
      </c>
      <c r="R79" s="116">
        <f>SUM(R77:R78)</f>
        <v>0</v>
      </c>
      <c r="S79" s="124">
        <f>'Period 9'!P74*Mult_P9</f>
        <v>0</v>
      </c>
      <c r="T79" s="116">
        <f>SUM(T77:T78)</f>
        <v>0</v>
      </c>
      <c r="U79" s="124">
        <f>'Period 10'!P74*Mult_P10</f>
        <v>0</v>
      </c>
      <c r="V79" s="116">
        <f>SUM(V77:V78)</f>
        <v>0</v>
      </c>
      <c r="W79" s="124">
        <f>'Period 11'!P74*Mult_P11</f>
        <v>0</v>
      </c>
      <c r="X79" s="116">
        <f>SUM(X77:X78)</f>
        <v>0</v>
      </c>
      <c r="Y79" s="124">
        <f>'Period 12'!P74*Mult_P12</f>
        <v>0</v>
      </c>
      <c r="Z79" s="116">
        <f>SUM(Z77:Z78)</f>
        <v>0</v>
      </c>
      <c r="AA79" s="124">
        <f>'Period 13'!P74*Mult_P13</f>
        <v>0</v>
      </c>
      <c r="AB79" s="116">
        <f>SUM(AB77:AB78)</f>
        <v>0</v>
      </c>
      <c r="AC79" s="124">
        <f>'Period 14'!P74*Mult_P14</f>
        <v>0</v>
      </c>
      <c r="AD79" s="116">
        <f>SUM(AD77:AD78)</f>
        <v>0</v>
      </c>
      <c r="AE79" s="124">
        <f>'Period 15'!P74*Mult_P15</f>
        <v>0</v>
      </c>
      <c r="AF79" s="116">
        <f>SUM(AF77:AF78)</f>
        <v>0</v>
      </c>
      <c r="AG79" s="167">
        <f t="shared" ref="AG79" si="33">C79+E79+G79+I79+K79+M79+O79+Q79+S79+U79+W79+Y79+AA79+AC79+AE79</f>
        <v>0</v>
      </c>
    </row>
    <row r="80" spans="1:33">
      <c r="A80" s="226" t="s">
        <v>70</v>
      </c>
      <c r="B80" s="551"/>
      <c r="C80" s="552"/>
      <c r="D80" s="552"/>
      <c r="E80" s="552"/>
      <c r="F80" s="552"/>
      <c r="G80" s="552"/>
      <c r="H80" s="552"/>
      <c r="I80" s="552"/>
      <c r="J80" s="552"/>
      <c r="K80" s="552"/>
      <c r="L80" s="552"/>
      <c r="M80" s="552"/>
      <c r="N80" s="552"/>
      <c r="O80" s="552"/>
      <c r="P80" s="552"/>
      <c r="Q80" s="552"/>
      <c r="R80" s="552"/>
      <c r="S80" s="552"/>
      <c r="T80" s="552"/>
      <c r="U80" s="552"/>
      <c r="V80" s="552"/>
      <c r="W80" s="552"/>
      <c r="X80" s="552"/>
      <c r="Y80" s="552"/>
      <c r="Z80" s="552"/>
      <c r="AA80" s="552"/>
      <c r="AB80" s="552"/>
      <c r="AC80" s="552"/>
      <c r="AD80" s="552"/>
      <c r="AE80" s="552"/>
      <c r="AF80" s="552"/>
      <c r="AG80" s="553"/>
    </row>
    <row r="81" spans="1:33">
      <c r="A81" s="117" t="s">
        <v>63</v>
      </c>
      <c r="B81" s="115">
        <f>'Period 1'!G77*Mult_P1</f>
        <v>0</v>
      </c>
      <c r="C81" s="122"/>
      <c r="D81" s="115">
        <f>'Period 2'!G77*Mult_P2</f>
        <v>0</v>
      </c>
      <c r="E81" s="122"/>
      <c r="F81" s="115">
        <f>'Period 3'!G77*Mult_P3</f>
        <v>0</v>
      </c>
      <c r="G81" s="122"/>
      <c r="H81" s="115">
        <f>'Period 4'!G77*Mult_P4</f>
        <v>0</v>
      </c>
      <c r="I81" s="122"/>
      <c r="J81" s="115">
        <f>'Period 5'!G77*Mult_P5</f>
        <v>0</v>
      </c>
      <c r="K81" s="122"/>
      <c r="L81" s="115">
        <f>'Period 6'!G77*Mult_P6</f>
        <v>0</v>
      </c>
      <c r="M81" s="122"/>
      <c r="N81" s="115">
        <f>'Period 7'!G77*Mult_P7</f>
        <v>0</v>
      </c>
      <c r="O81" s="122"/>
      <c r="P81" s="115">
        <f>'Period 8'!G77*Mult_P8</f>
        <v>0</v>
      </c>
      <c r="Q81" s="122"/>
      <c r="R81" s="115">
        <f>'Period 9'!G77*Mult_P9</f>
        <v>0</v>
      </c>
      <c r="S81" s="122"/>
      <c r="T81" s="115">
        <f>'Period 10'!G77*Mult_P10</f>
        <v>0</v>
      </c>
      <c r="U81" s="122"/>
      <c r="V81" s="215">
        <f>'Period 11'!G77*Mult_P11</f>
        <v>0</v>
      </c>
      <c r="W81" s="216"/>
      <c r="X81" s="215">
        <f>'Period 12'!G77*Mult_P12</f>
        <v>0</v>
      </c>
      <c r="Y81" s="216"/>
      <c r="Z81" s="215">
        <f>'Period 13'!G77*Mult_P13</f>
        <v>0</v>
      </c>
      <c r="AA81" s="216"/>
      <c r="AB81" s="215">
        <f>'Period 14'!G77*Mult_P14</f>
        <v>0</v>
      </c>
      <c r="AC81" s="216"/>
      <c r="AD81" s="215">
        <f>'Period 15'!G77*Mult_P15</f>
        <v>0</v>
      </c>
      <c r="AE81" s="121"/>
      <c r="AF81" s="115">
        <f t="shared" ref="AF81:AF84" si="34">B81+D81+F81+H81+J81+L81+N81+P81+R81+T81+V81+X81+Z81+AB81+AD81</f>
        <v>0</v>
      </c>
      <c r="AG81" s="120"/>
    </row>
    <row r="82" spans="1:33">
      <c r="A82" s="117" t="s">
        <v>64</v>
      </c>
      <c r="B82" s="115">
        <f>'Period 1'!G78*Mult_P1</f>
        <v>0</v>
      </c>
      <c r="C82" s="121"/>
      <c r="D82" s="115">
        <f>'Period 2'!G78*Mult_P2</f>
        <v>0</v>
      </c>
      <c r="E82" s="121"/>
      <c r="F82" s="115">
        <f>'Period 3'!G78*Mult_P3</f>
        <v>0</v>
      </c>
      <c r="G82" s="121"/>
      <c r="H82" s="115">
        <f>'Period 4'!G78*Mult_P4</f>
        <v>0</v>
      </c>
      <c r="I82" s="121"/>
      <c r="J82" s="115">
        <f>'Period 5'!G78*Mult_P5</f>
        <v>0</v>
      </c>
      <c r="K82" s="121"/>
      <c r="L82" s="115">
        <f>'Period 6'!G78*Mult_P6</f>
        <v>0</v>
      </c>
      <c r="M82" s="121"/>
      <c r="N82" s="115">
        <f>'Period 7'!G78*Mult_P7</f>
        <v>0</v>
      </c>
      <c r="O82" s="121"/>
      <c r="P82" s="115">
        <f>'Period 8'!G78*Mult_P8</f>
        <v>0</v>
      </c>
      <c r="Q82" s="121"/>
      <c r="R82" s="115">
        <f>'Period 9'!G78*Mult_P9</f>
        <v>0</v>
      </c>
      <c r="S82" s="121"/>
      <c r="T82" s="115">
        <f>'Period 10'!G78*Mult_P10</f>
        <v>0</v>
      </c>
      <c r="U82" s="121"/>
      <c r="V82" s="215">
        <f>'Period 11'!G78*Mult_P11</f>
        <v>0</v>
      </c>
      <c r="W82" s="216"/>
      <c r="X82" s="215">
        <f>'Period 12'!G78*Mult_P12</f>
        <v>0</v>
      </c>
      <c r="Y82" s="216"/>
      <c r="Z82" s="215">
        <f>'Period 13'!G78*Mult_P13</f>
        <v>0</v>
      </c>
      <c r="AA82" s="216"/>
      <c r="AB82" s="215">
        <f>'Period 14'!G78*Mult_P14</f>
        <v>0</v>
      </c>
      <c r="AC82" s="216"/>
      <c r="AD82" s="215">
        <f>'Period 15'!G78*Mult_P15</f>
        <v>0</v>
      </c>
      <c r="AE82" s="121"/>
      <c r="AF82" s="115">
        <f t="shared" si="34"/>
        <v>0</v>
      </c>
      <c r="AG82" s="120"/>
    </row>
    <row r="83" spans="1:33">
      <c r="A83" s="117" t="s">
        <v>112</v>
      </c>
      <c r="B83" s="115">
        <f>'Period 1'!N77*Mult_P1</f>
        <v>0</v>
      </c>
      <c r="C83" s="121"/>
      <c r="D83" s="115">
        <f>'Period 2'!N77*Mult_P2</f>
        <v>0</v>
      </c>
      <c r="E83" s="121"/>
      <c r="F83" s="115">
        <f>'Period 3'!N77*Mult_P3</f>
        <v>0</v>
      </c>
      <c r="G83" s="121"/>
      <c r="H83" s="115">
        <f>'Period 4'!N77*Mult_P4</f>
        <v>0</v>
      </c>
      <c r="I83" s="121"/>
      <c r="J83" s="115">
        <f>'Period 5'!N77*Mult_P5</f>
        <v>0</v>
      </c>
      <c r="K83" s="121"/>
      <c r="L83" s="115">
        <f>'Period 6'!N77*Mult_P6</f>
        <v>0</v>
      </c>
      <c r="M83" s="121"/>
      <c r="N83" s="115">
        <f>'Period 7'!N77*Mult_P7</f>
        <v>0</v>
      </c>
      <c r="O83" s="121"/>
      <c r="P83" s="115">
        <f>'Period 8'!N77*Mult_P8</f>
        <v>0</v>
      </c>
      <c r="Q83" s="121"/>
      <c r="R83" s="115">
        <f>'Period 9'!N77*Mult_P9</f>
        <v>0</v>
      </c>
      <c r="S83" s="121"/>
      <c r="T83" s="115">
        <f>'Period 10'!N77*Mult_P10</f>
        <v>0</v>
      </c>
      <c r="U83" s="121"/>
      <c r="V83" s="215">
        <f>'Period 11'!N77*Mult_P11</f>
        <v>0</v>
      </c>
      <c r="W83" s="216"/>
      <c r="X83" s="215">
        <f>'Period 12'!N77*Mult_P12</f>
        <v>0</v>
      </c>
      <c r="Y83" s="216"/>
      <c r="Z83" s="215">
        <f>'Period 13'!N77*Mult_P13</f>
        <v>0</v>
      </c>
      <c r="AA83" s="216"/>
      <c r="AB83" s="215">
        <f>'Period 14'!N77*Mult_P14</f>
        <v>0</v>
      </c>
      <c r="AC83" s="216"/>
      <c r="AD83" s="215">
        <f>'Period 15'!N77*Mult_P15</f>
        <v>0</v>
      </c>
      <c r="AE83" s="121"/>
      <c r="AF83" s="115">
        <f t="shared" si="34"/>
        <v>0</v>
      </c>
      <c r="AG83" s="120"/>
    </row>
    <row r="84" spans="1:33">
      <c r="A84" s="117" t="s">
        <v>65</v>
      </c>
      <c r="B84" s="115">
        <f>'Period 1'!N78*Mult_P1</f>
        <v>0</v>
      </c>
      <c r="C84" s="121"/>
      <c r="D84" s="115">
        <f>'Period 2'!N78*Mult_P2</f>
        <v>0</v>
      </c>
      <c r="E84" s="121"/>
      <c r="F84" s="115">
        <f>'Period 3'!N78*Mult_P3</f>
        <v>0</v>
      </c>
      <c r="G84" s="121"/>
      <c r="H84" s="115">
        <f>'Period 4'!N78*Mult_P4</f>
        <v>0</v>
      </c>
      <c r="I84" s="121"/>
      <c r="J84" s="115">
        <f>'Period 5'!N78*Mult_P5</f>
        <v>0</v>
      </c>
      <c r="K84" s="121"/>
      <c r="L84" s="115">
        <f>'Period 6'!N78*Mult_P6</f>
        <v>0</v>
      </c>
      <c r="M84" s="121"/>
      <c r="N84" s="115">
        <f>'Period 7'!N78*Mult_P7</f>
        <v>0</v>
      </c>
      <c r="O84" s="121"/>
      <c r="P84" s="115">
        <f>'Period 8'!N78*Mult_P8</f>
        <v>0</v>
      </c>
      <c r="Q84" s="121"/>
      <c r="R84" s="115">
        <f>'Period 9'!N78*Mult_P9</f>
        <v>0</v>
      </c>
      <c r="S84" s="121"/>
      <c r="T84" s="115">
        <f>'Period 10'!N78*Mult_P10</f>
        <v>0</v>
      </c>
      <c r="U84" s="121"/>
      <c r="V84" s="215">
        <f>'Period 11'!N78*Mult_P11</f>
        <v>0</v>
      </c>
      <c r="W84" s="216"/>
      <c r="X84" s="215">
        <f>'Period 12'!N78*Mult_P12</f>
        <v>0</v>
      </c>
      <c r="Y84" s="216"/>
      <c r="Z84" s="215">
        <f>'Period 13'!N78*Mult_P13</f>
        <v>0</v>
      </c>
      <c r="AA84" s="216"/>
      <c r="AB84" s="215">
        <f>'Period 14'!N78*Mult_P14</f>
        <v>0</v>
      </c>
      <c r="AC84" s="216"/>
      <c r="AD84" s="215">
        <f>'Period 15'!N78*Mult_P15</f>
        <v>0</v>
      </c>
      <c r="AE84" s="121"/>
      <c r="AF84" s="115">
        <f t="shared" si="34"/>
        <v>0</v>
      </c>
      <c r="AG84" s="120"/>
    </row>
    <row r="85" spans="1:33">
      <c r="A85" s="119" t="s">
        <v>170</v>
      </c>
      <c r="B85" s="116">
        <f>SUM(B81:B84)</f>
        <v>0</v>
      </c>
      <c r="C85" s="124">
        <f>'Period 1'!P79*Mult_P1</f>
        <v>0</v>
      </c>
      <c r="D85" s="116">
        <f>SUM(D81:D84)</f>
        <v>0</v>
      </c>
      <c r="E85" s="124">
        <f>'Period 2'!P79*Mult_P2</f>
        <v>0</v>
      </c>
      <c r="F85" s="116">
        <f>SUM(F81:F84)</f>
        <v>0</v>
      </c>
      <c r="G85" s="124">
        <f>'Period 3'!P79*Mult_P3</f>
        <v>0</v>
      </c>
      <c r="H85" s="116">
        <f>SUM(H81:H84)</f>
        <v>0</v>
      </c>
      <c r="I85" s="124">
        <f>'Period 4'!P79*Mult_P4</f>
        <v>0</v>
      </c>
      <c r="J85" s="116">
        <f>SUM(J81:J84)</f>
        <v>0</v>
      </c>
      <c r="K85" s="124">
        <f>'Period 5'!P79*Mult_P5</f>
        <v>0</v>
      </c>
      <c r="L85" s="116">
        <f>SUM(L81:L84)</f>
        <v>0</v>
      </c>
      <c r="M85" s="124">
        <f>'Period 6'!P79*Mult_P6</f>
        <v>0</v>
      </c>
      <c r="N85" s="116">
        <f>SUM(N81:N84)</f>
        <v>0</v>
      </c>
      <c r="O85" s="124">
        <f>'Period 7'!P79*Mult_P7</f>
        <v>0</v>
      </c>
      <c r="P85" s="116">
        <f>SUM(P81:P84)</f>
        <v>0</v>
      </c>
      <c r="Q85" s="124">
        <f>'Period 8'!P79*Mult_P8</f>
        <v>0</v>
      </c>
      <c r="R85" s="116">
        <f>SUM(R81:R84)</f>
        <v>0</v>
      </c>
      <c r="S85" s="124">
        <f>'Period 9'!P79*Mult_P9</f>
        <v>0</v>
      </c>
      <c r="T85" s="116">
        <f>SUM(T81:T84)</f>
        <v>0</v>
      </c>
      <c r="U85" s="124">
        <f>'Period 10'!P79*Mult_P10</f>
        <v>0</v>
      </c>
      <c r="V85" s="116">
        <f>SUM(V81:V84)</f>
        <v>0</v>
      </c>
      <c r="W85" s="124">
        <f>'Period 11'!P79*Mult_P11</f>
        <v>0</v>
      </c>
      <c r="X85" s="116">
        <f>SUM(X81:X84)</f>
        <v>0</v>
      </c>
      <c r="Y85" s="124">
        <f>'Period 12'!P79*Mult_P12</f>
        <v>0</v>
      </c>
      <c r="Z85" s="116">
        <f>SUM(Z81:Z84)</f>
        <v>0</v>
      </c>
      <c r="AA85" s="124">
        <f>'Period 13'!P79*Mult_P13</f>
        <v>0</v>
      </c>
      <c r="AB85" s="116">
        <f>SUM(AB81:AB84)</f>
        <v>0</v>
      </c>
      <c r="AC85" s="124">
        <f>'Period 14'!P79*Mult_P14</f>
        <v>0</v>
      </c>
      <c r="AD85" s="116">
        <f>SUM(AD81:AD84)</f>
        <v>0</v>
      </c>
      <c r="AE85" s="124">
        <f>'Period 15'!P79*Mult_P15</f>
        <v>0</v>
      </c>
      <c r="AF85" s="116">
        <f>SUM(AF81:AF84)</f>
        <v>0</v>
      </c>
      <c r="AG85" s="167">
        <f t="shared" ref="AG85" si="35">C85+E85+G85+I85+K85+M85+O85+Q85+S85+U85+W85+Y85+AA85+AC85+AE85</f>
        <v>0</v>
      </c>
    </row>
    <row r="86" spans="1:33">
      <c r="A86" s="226" t="s">
        <v>180</v>
      </c>
      <c r="B86" s="551"/>
      <c r="C86" s="552"/>
      <c r="D86" s="552"/>
      <c r="E86" s="552"/>
      <c r="F86" s="552"/>
      <c r="G86" s="552"/>
      <c r="H86" s="552"/>
      <c r="I86" s="552"/>
      <c r="J86" s="552"/>
      <c r="K86" s="552"/>
      <c r="L86" s="552"/>
      <c r="M86" s="552"/>
      <c r="N86" s="552"/>
      <c r="O86" s="552"/>
      <c r="P86" s="552"/>
      <c r="Q86" s="552"/>
      <c r="R86" s="552"/>
      <c r="S86" s="552"/>
      <c r="T86" s="552"/>
      <c r="U86" s="552"/>
      <c r="V86" s="552"/>
      <c r="W86" s="552"/>
      <c r="X86" s="552"/>
      <c r="Y86" s="552"/>
      <c r="Z86" s="552"/>
      <c r="AA86" s="552"/>
      <c r="AB86" s="552"/>
      <c r="AC86" s="552"/>
      <c r="AD86" s="552"/>
      <c r="AE86" s="552"/>
      <c r="AF86" s="552"/>
      <c r="AG86" s="553"/>
    </row>
    <row r="87" spans="1:33">
      <c r="A87" s="117" t="s">
        <v>71</v>
      </c>
      <c r="B87" s="115">
        <f>'Period 1'!O86*Mult_P1</f>
        <v>0</v>
      </c>
      <c r="C87" s="123">
        <f>'Period 1'!P86*Mult_P1</f>
        <v>0</v>
      </c>
      <c r="D87" s="115">
        <f>'Period 2'!O86*Mult_P2</f>
        <v>0</v>
      </c>
      <c r="E87" s="123">
        <f>'Period 2'!P86*Mult_P2</f>
        <v>0</v>
      </c>
      <c r="F87" s="115">
        <f>'Period 3'!O86*Mult_P3</f>
        <v>0</v>
      </c>
      <c r="G87" s="123">
        <f>'Period 3'!P86*Mult_P3</f>
        <v>0</v>
      </c>
      <c r="H87" s="115">
        <f>'Period 4'!O86*Mult_P4</f>
        <v>0</v>
      </c>
      <c r="I87" s="123">
        <f>'Period 4'!P86*Mult_P4</f>
        <v>0</v>
      </c>
      <c r="J87" s="115">
        <f>'Period 5'!O86*Mult_P5</f>
        <v>0</v>
      </c>
      <c r="K87" s="123">
        <f>'Period 5'!P86*Mult_P5</f>
        <v>0</v>
      </c>
      <c r="L87" s="115">
        <f>'Period 6'!O86*Mult_P6</f>
        <v>0</v>
      </c>
      <c r="M87" s="123">
        <f>'Period 6'!P86*Mult_P6</f>
        <v>0</v>
      </c>
      <c r="N87" s="115">
        <f>'Period 7'!O86*Mult_P7</f>
        <v>0</v>
      </c>
      <c r="O87" s="123">
        <f>'Period 7'!P86*Mult_P7</f>
        <v>0</v>
      </c>
      <c r="P87" s="115">
        <f>'Period 8'!O86*Mult_P8</f>
        <v>0</v>
      </c>
      <c r="Q87" s="123">
        <f>'Period 8'!P86*Mult_P8</f>
        <v>0</v>
      </c>
      <c r="R87" s="115">
        <f>'Period 9'!O86*Mult_P9</f>
        <v>0</v>
      </c>
      <c r="S87" s="123">
        <f>'Period 9'!P86*Mult_P9</f>
        <v>0</v>
      </c>
      <c r="T87" s="115">
        <f>'Period 10'!O86*Mult_P10</f>
        <v>0</v>
      </c>
      <c r="U87" s="123">
        <f>'Period 10'!P86*Mult_P10</f>
        <v>0</v>
      </c>
      <c r="V87" s="215">
        <f>'Period 11'!O86*Mult_P11</f>
        <v>0</v>
      </c>
      <c r="W87" s="216">
        <f>'Period 11'!P86*Mult_P11</f>
        <v>0</v>
      </c>
      <c r="X87" s="215">
        <f>'Period 12'!O86*Mult_P12</f>
        <v>0</v>
      </c>
      <c r="Y87" s="216">
        <f>'Period 12'!P86*Mult_P12</f>
        <v>0</v>
      </c>
      <c r="Z87" s="215">
        <f>'Period 13'!O86*Mult_P13</f>
        <v>0</v>
      </c>
      <c r="AA87" s="216">
        <f>'Period 13'!P86*Mult_P13</f>
        <v>0</v>
      </c>
      <c r="AB87" s="215">
        <f>'Period 14'!O86*Mult_P14</f>
        <v>0</v>
      </c>
      <c r="AC87" s="216">
        <f>'Period 14'!P86*Mult_P14</f>
        <v>0</v>
      </c>
      <c r="AD87" s="215">
        <f>'Period 15'!O86*Mult_P15</f>
        <v>0</v>
      </c>
      <c r="AE87" s="216">
        <f>'Period 15'!P86*Mult_P15</f>
        <v>0</v>
      </c>
      <c r="AF87" s="115">
        <f t="shared" ref="AF87:AF94" si="36">B87+D87+F87+H87+J87+L87+N87+P87+R87+T87+V87+X87+Z87+AB87+AD87</f>
        <v>0</v>
      </c>
      <c r="AG87" s="166">
        <f t="shared" ref="AG87:AG94" si="37">C87+E87+G87+I87+K87+M87+O87+Q87+S87+U87+W87+Y87+AA87+AC87+AE87</f>
        <v>0</v>
      </c>
    </row>
    <row r="88" spans="1:33">
      <c r="A88" s="117" t="s">
        <v>72</v>
      </c>
      <c r="B88" s="115">
        <f>'Period 1'!O87*Mult_P1</f>
        <v>0</v>
      </c>
      <c r="C88" s="123">
        <f>'Period 1'!P87*Mult_P1</f>
        <v>0</v>
      </c>
      <c r="D88" s="115">
        <f>'Period 2'!O87*Mult_P2</f>
        <v>0</v>
      </c>
      <c r="E88" s="123">
        <f>'Period 2'!P87*Mult_P2</f>
        <v>0</v>
      </c>
      <c r="F88" s="115">
        <f>'Period 3'!O87*Mult_P3</f>
        <v>0</v>
      </c>
      <c r="G88" s="123">
        <f>'Period 3'!P87*Mult_P3</f>
        <v>0</v>
      </c>
      <c r="H88" s="115">
        <f>'Period 4'!O87*Mult_P4</f>
        <v>0</v>
      </c>
      <c r="I88" s="123">
        <f>'Period 4'!P87*Mult_P4</f>
        <v>0</v>
      </c>
      <c r="J88" s="115">
        <f>'Period 5'!O87*Mult_P5</f>
        <v>0</v>
      </c>
      <c r="K88" s="123">
        <f>'Period 5'!P87*Mult_P5</f>
        <v>0</v>
      </c>
      <c r="L88" s="115">
        <f>'Period 6'!O87*Mult_P6</f>
        <v>0</v>
      </c>
      <c r="M88" s="123">
        <f>'Period 6'!P87*Mult_P6</f>
        <v>0</v>
      </c>
      <c r="N88" s="115">
        <f>'Period 7'!O87*Mult_P7</f>
        <v>0</v>
      </c>
      <c r="O88" s="123">
        <f>'Period 7'!P87*Mult_P7</f>
        <v>0</v>
      </c>
      <c r="P88" s="115">
        <f>'Period 8'!O87*Mult_P8</f>
        <v>0</v>
      </c>
      <c r="Q88" s="123">
        <f>'Period 8'!P87*Mult_P8</f>
        <v>0</v>
      </c>
      <c r="R88" s="115">
        <f>'Period 9'!O87*Mult_P9</f>
        <v>0</v>
      </c>
      <c r="S88" s="123">
        <f>'Period 9'!P87*Mult_P9</f>
        <v>0</v>
      </c>
      <c r="T88" s="115">
        <f>'Period 10'!O87*Mult_P10</f>
        <v>0</v>
      </c>
      <c r="U88" s="123">
        <f>'Period 10'!P87*Mult_P10</f>
        <v>0</v>
      </c>
      <c r="V88" s="215">
        <f>'Period 11'!O87*Mult_P11</f>
        <v>0</v>
      </c>
      <c r="W88" s="216">
        <f>'Period 11'!P87*Mult_P11</f>
        <v>0</v>
      </c>
      <c r="X88" s="215">
        <f>'Period 12'!O87*Mult_P12</f>
        <v>0</v>
      </c>
      <c r="Y88" s="216">
        <f>'Period 12'!P87*Mult_P12</f>
        <v>0</v>
      </c>
      <c r="Z88" s="215">
        <f>'Period 13'!O87*Mult_P13</f>
        <v>0</v>
      </c>
      <c r="AA88" s="216">
        <f>'Period 13'!P87*Mult_P13</f>
        <v>0</v>
      </c>
      <c r="AB88" s="215">
        <f>'Period 14'!O87*Mult_P14</f>
        <v>0</v>
      </c>
      <c r="AC88" s="216">
        <f>'Period 14'!P87*Mult_P14</f>
        <v>0</v>
      </c>
      <c r="AD88" s="215">
        <f>'Period 15'!O87*Mult_P15</f>
        <v>0</v>
      </c>
      <c r="AE88" s="216">
        <f>'Period 15'!P87*Mult_P15</f>
        <v>0</v>
      </c>
      <c r="AF88" s="115">
        <f t="shared" si="36"/>
        <v>0</v>
      </c>
      <c r="AG88" s="166">
        <f t="shared" si="37"/>
        <v>0</v>
      </c>
    </row>
    <row r="89" spans="1:33">
      <c r="A89" s="117" t="s">
        <v>73</v>
      </c>
      <c r="B89" s="115">
        <f>'Period 1'!O88*Mult_P1</f>
        <v>0</v>
      </c>
      <c r="C89" s="123">
        <f>'Period 1'!P88*Mult_P1</f>
        <v>0</v>
      </c>
      <c r="D89" s="115">
        <f>'Period 2'!O88*Mult_P2</f>
        <v>0</v>
      </c>
      <c r="E89" s="123">
        <f>'Period 2'!P88*Mult_P2</f>
        <v>0</v>
      </c>
      <c r="F89" s="115">
        <f>'Period 3'!O88*Mult_P3</f>
        <v>0</v>
      </c>
      <c r="G89" s="123">
        <f>'Period 3'!P88*Mult_P3</f>
        <v>0</v>
      </c>
      <c r="H89" s="115">
        <f>'Period 4'!O88*Mult_P4</f>
        <v>0</v>
      </c>
      <c r="I89" s="123">
        <f>'Period 4'!P88*Mult_P4</f>
        <v>0</v>
      </c>
      <c r="J89" s="115">
        <f>'Period 5'!O88*Mult_P5</f>
        <v>0</v>
      </c>
      <c r="K89" s="123">
        <f>'Period 5'!P88*Mult_P5</f>
        <v>0</v>
      </c>
      <c r="L89" s="115">
        <f>'Period 6'!O88*Mult_P6</f>
        <v>0</v>
      </c>
      <c r="M89" s="123">
        <f>'Period 6'!P88*Mult_P6</f>
        <v>0</v>
      </c>
      <c r="N89" s="115">
        <f>'Period 7'!O88*Mult_P7</f>
        <v>0</v>
      </c>
      <c r="O89" s="123">
        <f>'Period 7'!P88*Mult_P7</f>
        <v>0</v>
      </c>
      <c r="P89" s="115">
        <f>'Period 8'!O88*Mult_P8</f>
        <v>0</v>
      </c>
      <c r="Q89" s="123">
        <f>'Period 8'!P88*Mult_P8</f>
        <v>0</v>
      </c>
      <c r="R89" s="115">
        <f>'Period 9'!O88*Mult_P9</f>
        <v>0</v>
      </c>
      <c r="S89" s="123">
        <f>'Period 9'!P88*Mult_P9</f>
        <v>0</v>
      </c>
      <c r="T89" s="115">
        <f>'Period 10'!O88*Mult_P10</f>
        <v>0</v>
      </c>
      <c r="U89" s="123">
        <f>'Period 10'!P88*Mult_P10</f>
        <v>0</v>
      </c>
      <c r="V89" s="215">
        <f>'Period 11'!O88*Mult_P11</f>
        <v>0</v>
      </c>
      <c r="W89" s="216">
        <f>'Period 11'!P88*Mult_P11</f>
        <v>0</v>
      </c>
      <c r="X89" s="215">
        <f>'Period 12'!O88*Mult_P12</f>
        <v>0</v>
      </c>
      <c r="Y89" s="216">
        <f>'Period 12'!P88*Mult_P12</f>
        <v>0</v>
      </c>
      <c r="Z89" s="215">
        <f>'Period 13'!O88*Mult_P13</f>
        <v>0</v>
      </c>
      <c r="AA89" s="216">
        <f>'Period 13'!P88*Mult_P13</f>
        <v>0</v>
      </c>
      <c r="AB89" s="215">
        <f>'Period 14'!O88*Mult_P14</f>
        <v>0</v>
      </c>
      <c r="AC89" s="216">
        <f>'Period 14'!P88*Mult_P14</f>
        <v>0</v>
      </c>
      <c r="AD89" s="215">
        <f>'Period 15'!O88*Mult_P15</f>
        <v>0</v>
      </c>
      <c r="AE89" s="216">
        <f>'Period 15'!P88*Mult_P15</f>
        <v>0</v>
      </c>
      <c r="AF89" s="115">
        <f t="shared" si="36"/>
        <v>0</v>
      </c>
      <c r="AG89" s="166">
        <f t="shared" si="37"/>
        <v>0</v>
      </c>
    </row>
    <row r="90" spans="1:33">
      <c r="A90" s="117" t="s">
        <v>74</v>
      </c>
      <c r="B90" s="115">
        <f>'Period 1'!O89*Mult_P1</f>
        <v>0</v>
      </c>
      <c r="C90" s="123">
        <f>'Period 1'!P89*Mult_P1</f>
        <v>0</v>
      </c>
      <c r="D90" s="115">
        <f>'Period 2'!O89*Mult_P2</f>
        <v>0</v>
      </c>
      <c r="E90" s="123">
        <f>'Period 2'!P89*Mult_P2</f>
        <v>0</v>
      </c>
      <c r="F90" s="115">
        <f>'Period 3'!O89*Mult_P3</f>
        <v>0</v>
      </c>
      <c r="G90" s="123">
        <f>'Period 3'!P89*Mult_P3</f>
        <v>0</v>
      </c>
      <c r="H90" s="115">
        <f>'Period 4'!O89*Mult_P4</f>
        <v>0</v>
      </c>
      <c r="I90" s="123">
        <f>'Period 4'!P89*Mult_P4</f>
        <v>0</v>
      </c>
      <c r="J90" s="115">
        <f>'Period 5'!O89*Mult_P5</f>
        <v>0</v>
      </c>
      <c r="K90" s="123">
        <f>'Period 5'!P89*Mult_P5</f>
        <v>0</v>
      </c>
      <c r="L90" s="115">
        <f>'Period 6'!O89*Mult_P6</f>
        <v>0</v>
      </c>
      <c r="M90" s="123">
        <f>'Period 6'!P89*Mult_P6</f>
        <v>0</v>
      </c>
      <c r="N90" s="115">
        <f>'Period 7'!O89*Mult_P7</f>
        <v>0</v>
      </c>
      <c r="O90" s="123">
        <f>'Period 7'!P89*Mult_P7</f>
        <v>0</v>
      </c>
      <c r="P90" s="115">
        <f>'Period 8'!O89*Mult_P8</f>
        <v>0</v>
      </c>
      <c r="Q90" s="123">
        <f>'Period 8'!P89*Mult_P8</f>
        <v>0</v>
      </c>
      <c r="R90" s="115">
        <f>'Period 9'!O89*Mult_P9</f>
        <v>0</v>
      </c>
      <c r="S90" s="123">
        <f>'Period 9'!P89*Mult_P9</f>
        <v>0</v>
      </c>
      <c r="T90" s="115">
        <f>'Period 10'!O89*Mult_P10</f>
        <v>0</v>
      </c>
      <c r="U90" s="123">
        <f>'Period 10'!P89*Mult_P10</f>
        <v>0</v>
      </c>
      <c r="V90" s="215">
        <f>'Period 11'!O89*Mult_P11</f>
        <v>0</v>
      </c>
      <c r="W90" s="216">
        <f>'Period 11'!P89*Mult_P11</f>
        <v>0</v>
      </c>
      <c r="X90" s="215">
        <f>'Period 12'!O89*Mult_P12</f>
        <v>0</v>
      </c>
      <c r="Y90" s="216">
        <f>'Period 12'!P89*Mult_P12</f>
        <v>0</v>
      </c>
      <c r="Z90" s="215">
        <f>'Period 13'!O89*Mult_P13</f>
        <v>0</v>
      </c>
      <c r="AA90" s="216">
        <f>'Period 13'!P89*Mult_P13</f>
        <v>0</v>
      </c>
      <c r="AB90" s="215">
        <f>'Period 14'!O89*Mult_P14</f>
        <v>0</v>
      </c>
      <c r="AC90" s="216">
        <f>'Period 14'!P89*Mult_P14</f>
        <v>0</v>
      </c>
      <c r="AD90" s="215">
        <f>'Period 15'!O89*Mult_P15</f>
        <v>0</v>
      </c>
      <c r="AE90" s="216">
        <f>'Period 15'!P89*Mult_P15</f>
        <v>0</v>
      </c>
      <c r="AF90" s="115">
        <f t="shared" si="36"/>
        <v>0</v>
      </c>
      <c r="AG90" s="166">
        <f t="shared" si="37"/>
        <v>0</v>
      </c>
    </row>
    <row r="91" spans="1:33">
      <c r="A91" s="117" t="s">
        <v>75</v>
      </c>
      <c r="B91" s="115">
        <f>'Period 1'!O90*Mult_P1</f>
        <v>0</v>
      </c>
      <c r="C91" s="123">
        <f>'Period 1'!P90*Mult_P1</f>
        <v>0</v>
      </c>
      <c r="D91" s="115">
        <f>'Period 2'!O90*Mult_P2</f>
        <v>0</v>
      </c>
      <c r="E91" s="123">
        <f>'Period 2'!P90*Mult_P2</f>
        <v>0</v>
      </c>
      <c r="F91" s="115">
        <f>'Period 3'!O90*Mult_P3</f>
        <v>0</v>
      </c>
      <c r="G91" s="123">
        <f>'Period 3'!P90*Mult_P3</f>
        <v>0</v>
      </c>
      <c r="H91" s="115">
        <f>'Period 4'!O90*Mult_P4</f>
        <v>0</v>
      </c>
      <c r="I91" s="123">
        <f>'Period 4'!P90*Mult_P4</f>
        <v>0</v>
      </c>
      <c r="J91" s="115">
        <f>'Period 5'!O90*Mult_P5</f>
        <v>0</v>
      </c>
      <c r="K91" s="123">
        <f>'Period 5'!P90*Mult_P5</f>
        <v>0</v>
      </c>
      <c r="L91" s="115">
        <f>'Period 6'!O90*Mult_P6</f>
        <v>0</v>
      </c>
      <c r="M91" s="123">
        <f>'Period 6'!P90*Mult_P6</f>
        <v>0</v>
      </c>
      <c r="N91" s="115">
        <f>'Period 7'!O90*Mult_P7</f>
        <v>0</v>
      </c>
      <c r="O91" s="123">
        <f>'Period 7'!P90*Mult_P7</f>
        <v>0</v>
      </c>
      <c r="P91" s="115">
        <f>'Period 8'!O90*Mult_P8</f>
        <v>0</v>
      </c>
      <c r="Q91" s="123">
        <f>'Period 8'!P90*Mult_P8</f>
        <v>0</v>
      </c>
      <c r="R91" s="115">
        <f>'Period 9'!O90*Mult_P9</f>
        <v>0</v>
      </c>
      <c r="S91" s="123">
        <f>'Period 9'!P90*Mult_P9</f>
        <v>0</v>
      </c>
      <c r="T91" s="115">
        <f>'Period 10'!O90*Mult_P10</f>
        <v>0</v>
      </c>
      <c r="U91" s="123">
        <f>'Period 10'!P90*Mult_P10</f>
        <v>0</v>
      </c>
      <c r="V91" s="215">
        <f>'Period 11'!O90*Mult_P11</f>
        <v>0</v>
      </c>
      <c r="W91" s="216">
        <f>'Period 11'!P90*Mult_P11</f>
        <v>0</v>
      </c>
      <c r="X91" s="215">
        <f>'Period 12'!O90*Mult_P12</f>
        <v>0</v>
      </c>
      <c r="Y91" s="216">
        <f>'Period 12'!P90*Mult_P12</f>
        <v>0</v>
      </c>
      <c r="Z91" s="215">
        <f>'Period 13'!O90*Mult_P13</f>
        <v>0</v>
      </c>
      <c r="AA91" s="216">
        <f>'Period 13'!P90*Mult_P13</f>
        <v>0</v>
      </c>
      <c r="AB91" s="215">
        <f>'Period 14'!O90*Mult_P14</f>
        <v>0</v>
      </c>
      <c r="AC91" s="216">
        <f>'Period 14'!P90*Mult_P14</f>
        <v>0</v>
      </c>
      <c r="AD91" s="215">
        <f>'Period 15'!O90*Mult_P15</f>
        <v>0</v>
      </c>
      <c r="AE91" s="216">
        <f>'Period 15'!P90*Mult_P15</f>
        <v>0</v>
      </c>
      <c r="AF91" s="115">
        <f t="shared" si="36"/>
        <v>0</v>
      </c>
      <c r="AG91" s="166">
        <f t="shared" si="37"/>
        <v>0</v>
      </c>
    </row>
    <row r="92" spans="1:33">
      <c r="A92" s="117" t="s">
        <v>103</v>
      </c>
      <c r="B92" s="115">
        <f>'Period 1'!O93*Mult_P1</f>
        <v>0</v>
      </c>
      <c r="C92" s="123">
        <f>'Period 1'!P93*Mult_P1</f>
        <v>0</v>
      </c>
      <c r="D92" s="115">
        <f>'Period 2'!O93*Mult_P2</f>
        <v>0</v>
      </c>
      <c r="E92" s="123">
        <f>'Period 2'!P93*Mult_P2</f>
        <v>0</v>
      </c>
      <c r="F92" s="115">
        <f>'Period 3'!O93*Mult_P3</f>
        <v>0</v>
      </c>
      <c r="G92" s="123">
        <f>'Period 3'!P93*Mult_P3</f>
        <v>0</v>
      </c>
      <c r="H92" s="115">
        <f>'Period 4'!O93*Mult_P4</f>
        <v>0</v>
      </c>
      <c r="I92" s="123">
        <f>'Period 4'!P93*Mult_P4</f>
        <v>0</v>
      </c>
      <c r="J92" s="115">
        <f>'Period 5'!O93*Mult_P5</f>
        <v>0</v>
      </c>
      <c r="K92" s="123">
        <f>'Period 5'!P93*Mult_P5</f>
        <v>0</v>
      </c>
      <c r="L92" s="115">
        <f>'Period 6'!O93*Mult_P6</f>
        <v>0</v>
      </c>
      <c r="M92" s="123">
        <f>'Period 6'!P93*Mult_P6</f>
        <v>0</v>
      </c>
      <c r="N92" s="115">
        <f>'Period 7'!O93*Mult_P7</f>
        <v>0</v>
      </c>
      <c r="O92" s="123">
        <f>'Period 7'!P93*Mult_P7</f>
        <v>0</v>
      </c>
      <c r="P92" s="115">
        <f>'Period 8'!O93*Mult_P8</f>
        <v>0</v>
      </c>
      <c r="Q92" s="123">
        <f>'Period 8'!P93*Mult_P8</f>
        <v>0</v>
      </c>
      <c r="R92" s="115">
        <f>'Period 9'!O93*Mult_P9</f>
        <v>0</v>
      </c>
      <c r="S92" s="123">
        <f>'Period 9'!P93*Mult_P9</f>
        <v>0</v>
      </c>
      <c r="T92" s="115">
        <f>'Period 10'!O93*Mult_P10</f>
        <v>0</v>
      </c>
      <c r="U92" s="123">
        <f>'Period 10'!P93*Mult_P10</f>
        <v>0</v>
      </c>
      <c r="V92" s="215">
        <f>'Period 11'!O93*Mult_P11</f>
        <v>0</v>
      </c>
      <c r="W92" s="216">
        <f>'Period 11'!P93*Mult_P11</f>
        <v>0</v>
      </c>
      <c r="X92" s="215">
        <f>'Period 12'!O93*Mult_P12</f>
        <v>0</v>
      </c>
      <c r="Y92" s="216">
        <f>'Period 12'!P93*Mult_P12</f>
        <v>0</v>
      </c>
      <c r="Z92" s="215">
        <f>'Period 13'!O93*Mult_P13</f>
        <v>0</v>
      </c>
      <c r="AA92" s="216">
        <f>'Period 13'!P93*Mult_P13</f>
        <v>0</v>
      </c>
      <c r="AB92" s="215">
        <f>'Period 14'!O93*Mult_P14</f>
        <v>0</v>
      </c>
      <c r="AC92" s="216">
        <f>'Period 14'!P93*Mult_P14</f>
        <v>0</v>
      </c>
      <c r="AD92" s="215">
        <f>'Period 15'!O93*Mult_P15</f>
        <v>0</v>
      </c>
      <c r="AE92" s="216">
        <f>'Period 15'!P93*Mult_P15</f>
        <v>0</v>
      </c>
      <c r="AF92" s="115">
        <f t="shared" si="36"/>
        <v>0</v>
      </c>
      <c r="AG92" s="166">
        <f t="shared" si="37"/>
        <v>0</v>
      </c>
    </row>
    <row r="93" spans="1:33">
      <c r="A93" s="117" t="s">
        <v>320</v>
      </c>
      <c r="B93" s="115">
        <f>'Period 1'!O94*Mult_P1</f>
        <v>0</v>
      </c>
      <c r="C93" s="123">
        <f>'Period 1'!P94*Mult_P1</f>
        <v>0</v>
      </c>
      <c r="D93" s="115">
        <f>'Period 2'!O94*Mult_P2</f>
        <v>0</v>
      </c>
      <c r="E93" s="123">
        <f>'Period 2'!P94*Mult_P2</f>
        <v>0</v>
      </c>
      <c r="F93" s="115">
        <f>'Period 3'!O94*Mult_P3</f>
        <v>0</v>
      </c>
      <c r="G93" s="123">
        <f>'Period 3'!P94*Mult_P3</f>
        <v>0</v>
      </c>
      <c r="H93" s="115">
        <f>'Period 4'!O94*Mult_P4</f>
        <v>0</v>
      </c>
      <c r="I93" s="123">
        <f>'Period 4'!P94*Mult_P4</f>
        <v>0</v>
      </c>
      <c r="J93" s="115">
        <f>'Period 5'!O94*Mult_P5</f>
        <v>0</v>
      </c>
      <c r="K93" s="123">
        <f>'Period 5'!P94*Mult_P5</f>
        <v>0</v>
      </c>
      <c r="L93" s="115">
        <f>'Period 6'!O94*Mult_P6</f>
        <v>0</v>
      </c>
      <c r="M93" s="123">
        <f>'Period 6'!P94*Mult_P6</f>
        <v>0</v>
      </c>
      <c r="N93" s="115">
        <f>'Period 7'!O94*Mult_P7</f>
        <v>0</v>
      </c>
      <c r="O93" s="123">
        <f>'Period 7'!P94*Mult_P7</f>
        <v>0</v>
      </c>
      <c r="P93" s="115">
        <f>'Period 8'!O94*Mult_P8</f>
        <v>0</v>
      </c>
      <c r="Q93" s="123">
        <f>'Period 8'!P94*Mult_P8</f>
        <v>0</v>
      </c>
      <c r="R93" s="115">
        <f>'Period 9'!O94*Mult_P9</f>
        <v>0</v>
      </c>
      <c r="S93" s="123">
        <f>'Period 9'!P94*Mult_P9</f>
        <v>0</v>
      </c>
      <c r="T93" s="115">
        <f>'Period 10'!O94*Mult_P10</f>
        <v>0</v>
      </c>
      <c r="U93" s="123">
        <f>'Period 10'!P94*Mult_P10</f>
        <v>0</v>
      </c>
      <c r="V93" s="215">
        <f>'Period 11'!O94*Mult_P11</f>
        <v>0</v>
      </c>
      <c r="W93" s="216">
        <f>'Period 11'!P94*Mult_P11</f>
        <v>0</v>
      </c>
      <c r="X93" s="215">
        <f>'Period 12'!O94*Mult_P12</f>
        <v>0</v>
      </c>
      <c r="Y93" s="216">
        <f>'Period 12'!P94*Mult_P12</f>
        <v>0</v>
      </c>
      <c r="Z93" s="215">
        <f>'Period 13'!O94*Mult_P13</f>
        <v>0</v>
      </c>
      <c r="AA93" s="216">
        <f>'Period 13'!P94*Mult_P13</f>
        <v>0</v>
      </c>
      <c r="AB93" s="215">
        <f>'Period 14'!O94*Mult_P14</f>
        <v>0</v>
      </c>
      <c r="AC93" s="216">
        <f>'Period 14'!P94*Mult_P14</f>
        <v>0</v>
      </c>
      <c r="AD93" s="215">
        <f>'Period 15'!O94*Mult_P15</f>
        <v>0</v>
      </c>
      <c r="AE93" s="216">
        <f>'Period 15'!P94*Mult_P15</f>
        <v>0</v>
      </c>
      <c r="AF93" s="115">
        <f t="shared" si="36"/>
        <v>0</v>
      </c>
      <c r="AG93" s="166">
        <f t="shared" si="37"/>
        <v>0</v>
      </c>
    </row>
    <row r="94" spans="1:33">
      <c r="A94" s="117" t="s">
        <v>321</v>
      </c>
      <c r="B94" s="115">
        <f>'Period 1'!O100*Mult_P1</f>
        <v>0</v>
      </c>
      <c r="C94" s="123">
        <f>'Period 1'!P100*Mult_P1</f>
        <v>0</v>
      </c>
      <c r="D94" s="115">
        <f>'Period 2'!O100*Mult_P2</f>
        <v>0</v>
      </c>
      <c r="E94" s="123">
        <f>'Period 2'!P100*Mult_P2</f>
        <v>0</v>
      </c>
      <c r="F94" s="115">
        <f>'Period 3'!O100*Mult_P3</f>
        <v>0</v>
      </c>
      <c r="G94" s="123">
        <f>'Period 3'!P100*Mult_P3</f>
        <v>0</v>
      </c>
      <c r="H94" s="115">
        <f>'Period 4'!O100*Mult_P4</f>
        <v>0</v>
      </c>
      <c r="I94" s="123">
        <f>'Period 4'!P100*Mult_P4</f>
        <v>0</v>
      </c>
      <c r="J94" s="115">
        <f>'Period 5'!O100*Mult_P5</f>
        <v>0</v>
      </c>
      <c r="K94" s="123">
        <f>'Period 5'!P100*Mult_P5</f>
        <v>0</v>
      </c>
      <c r="L94" s="115">
        <f>'Period 6'!O100*Mult_P6</f>
        <v>0</v>
      </c>
      <c r="M94" s="123">
        <f>'Period 6'!P100*Mult_P6</f>
        <v>0</v>
      </c>
      <c r="N94" s="115">
        <f>'Period 7'!O100*Mult_P7</f>
        <v>0</v>
      </c>
      <c r="O94" s="123">
        <f>'Period 7'!P100*Mult_P7</f>
        <v>0</v>
      </c>
      <c r="P94" s="115">
        <f>'Period 8'!O100*Mult_P8</f>
        <v>0</v>
      </c>
      <c r="Q94" s="123">
        <f>'Period 8'!P100*Mult_P8</f>
        <v>0</v>
      </c>
      <c r="R94" s="115">
        <f>'Period 9'!O100*Mult_P9</f>
        <v>0</v>
      </c>
      <c r="S94" s="123">
        <f>'Period 9'!P100*Mult_P9</f>
        <v>0</v>
      </c>
      <c r="T94" s="115">
        <f>'Period 10'!O100*Mult_P10</f>
        <v>0</v>
      </c>
      <c r="U94" s="123">
        <f>'Period 10'!P100*Mult_P10</f>
        <v>0</v>
      </c>
      <c r="V94" s="215">
        <f>'Period 11'!O100*Mult_P11</f>
        <v>0</v>
      </c>
      <c r="W94" s="216">
        <f>'Period 11'!P100*Mult_P11</f>
        <v>0</v>
      </c>
      <c r="X94" s="215">
        <f>'Period 12'!O100*Mult_P12</f>
        <v>0</v>
      </c>
      <c r="Y94" s="216">
        <f>'Period 12'!P100*Mult_P12</f>
        <v>0</v>
      </c>
      <c r="Z94" s="215">
        <f>'Period 13'!O100*Mult_P13</f>
        <v>0</v>
      </c>
      <c r="AA94" s="216">
        <f>'Period 13'!P100*Mult_P13</f>
        <v>0</v>
      </c>
      <c r="AB94" s="215">
        <f>'Period 14'!O100*Mult_P14</f>
        <v>0</v>
      </c>
      <c r="AC94" s="216">
        <f>'Period 14'!P100*Mult_P14</f>
        <v>0</v>
      </c>
      <c r="AD94" s="215">
        <f>'Period 15'!O100*Mult_P15</f>
        <v>0</v>
      </c>
      <c r="AE94" s="216">
        <f>'Period 15'!P100*Mult_P15</f>
        <v>0</v>
      </c>
      <c r="AF94" s="115">
        <f t="shared" si="36"/>
        <v>0</v>
      </c>
      <c r="AG94" s="166">
        <f t="shared" si="37"/>
        <v>0</v>
      </c>
    </row>
    <row r="95" spans="1:33">
      <c r="A95" s="119" t="s">
        <v>181</v>
      </c>
      <c r="B95" s="116">
        <f t="shared" ref="B95:AC95" si="38">SUM(B87:B94)</f>
        <v>0</v>
      </c>
      <c r="C95" s="124">
        <f t="shared" si="38"/>
        <v>0</v>
      </c>
      <c r="D95" s="116">
        <f t="shared" si="38"/>
        <v>0</v>
      </c>
      <c r="E95" s="124">
        <f t="shared" si="38"/>
        <v>0</v>
      </c>
      <c r="F95" s="116">
        <f t="shared" si="38"/>
        <v>0</v>
      </c>
      <c r="G95" s="124">
        <f t="shared" si="38"/>
        <v>0</v>
      </c>
      <c r="H95" s="116">
        <f t="shared" si="38"/>
        <v>0</v>
      </c>
      <c r="I95" s="124">
        <f t="shared" si="38"/>
        <v>0</v>
      </c>
      <c r="J95" s="116">
        <f t="shared" si="38"/>
        <v>0</v>
      </c>
      <c r="K95" s="124">
        <f t="shared" si="38"/>
        <v>0</v>
      </c>
      <c r="L95" s="116">
        <f t="shared" si="38"/>
        <v>0</v>
      </c>
      <c r="M95" s="124">
        <f t="shared" si="38"/>
        <v>0</v>
      </c>
      <c r="N95" s="116">
        <f t="shared" si="38"/>
        <v>0</v>
      </c>
      <c r="O95" s="124">
        <f t="shared" si="38"/>
        <v>0</v>
      </c>
      <c r="P95" s="116">
        <f t="shared" si="38"/>
        <v>0</v>
      </c>
      <c r="Q95" s="124">
        <f t="shared" si="38"/>
        <v>0</v>
      </c>
      <c r="R95" s="116">
        <f t="shared" si="38"/>
        <v>0</v>
      </c>
      <c r="S95" s="124">
        <f t="shared" si="38"/>
        <v>0</v>
      </c>
      <c r="T95" s="116">
        <f t="shared" si="38"/>
        <v>0</v>
      </c>
      <c r="U95" s="124">
        <f t="shared" si="38"/>
        <v>0</v>
      </c>
      <c r="V95" s="116">
        <f t="shared" si="38"/>
        <v>0</v>
      </c>
      <c r="W95" s="124">
        <f t="shared" si="38"/>
        <v>0</v>
      </c>
      <c r="X95" s="116">
        <f t="shared" si="38"/>
        <v>0</v>
      </c>
      <c r="Y95" s="124">
        <f t="shared" si="38"/>
        <v>0</v>
      </c>
      <c r="Z95" s="116">
        <f t="shared" si="38"/>
        <v>0</v>
      </c>
      <c r="AA95" s="124">
        <f t="shared" si="38"/>
        <v>0</v>
      </c>
      <c r="AB95" s="116">
        <f t="shared" si="38"/>
        <v>0</v>
      </c>
      <c r="AC95" s="124">
        <f t="shared" si="38"/>
        <v>0</v>
      </c>
      <c r="AD95" s="116">
        <f t="shared" ref="AD95:AE95" si="39">SUM(AD87:AD94)</f>
        <v>0</v>
      </c>
      <c r="AE95" s="124">
        <f t="shared" si="39"/>
        <v>0</v>
      </c>
      <c r="AF95" s="116">
        <f>SUM(AF87:AF94)</f>
        <v>0</v>
      </c>
      <c r="AG95" s="167">
        <f>SUM(AG87:AG94)</f>
        <v>0</v>
      </c>
    </row>
    <row r="96" spans="1:33">
      <c r="A96" s="225"/>
      <c r="B96" s="554"/>
      <c r="C96" s="555"/>
      <c r="D96" s="555"/>
      <c r="E96" s="555"/>
      <c r="F96" s="555"/>
      <c r="G96" s="555"/>
      <c r="H96" s="555"/>
      <c r="I96" s="555"/>
      <c r="J96" s="555"/>
      <c r="K96" s="555"/>
      <c r="L96" s="555"/>
      <c r="M96" s="555"/>
      <c r="N96" s="555"/>
      <c r="O96" s="555"/>
      <c r="P96" s="555"/>
      <c r="Q96" s="555"/>
      <c r="R96" s="555"/>
      <c r="S96" s="555"/>
      <c r="T96" s="555"/>
      <c r="U96" s="555"/>
      <c r="V96" s="555"/>
      <c r="W96" s="555"/>
      <c r="X96" s="555"/>
      <c r="Y96" s="555"/>
      <c r="Z96" s="555"/>
      <c r="AA96" s="555"/>
      <c r="AB96" s="555"/>
      <c r="AC96" s="555"/>
      <c r="AD96" s="555"/>
      <c r="AE96" s="555"/>
      <c r="AF96" s="555"/>
      <c r="AG96" s="556"/>
    </row>
    <row r="97" spans="1:33">
      <c r="A97" s="228" t="s">
        <v>130</v>
      </c>
      <c r="B97" s="116">
        <f>'Period 1'!O102*Mult_P1</f>
        <v>0</v>
      </c>
      <c r="C97" s="124">
        <f>'Period 1'!P102*Mult_P1</f>
        <v>0</v>
      </c>
      <c r="D97" s="116">
        <f>'Period 2'!O102*Mult_P2</f>
        <v>0</v>
      </c>
      <c r="E97" s="124">
        <f>'Period 2'!P102*Mult_P2</f>
        <v>0</v>
      </c>
      <c r="F97" s="116">
        <f>'Period 3'!O102*Mult_P3</f>
        <v>0</v>
      </c>
      <c r="G97" s="124">
        <f>'Period 3'!P102*Mult_P3</f>
        <v>0</v>
      </c>
      <c r="H97" s="116">
        <f>'Period 4'!O102*Mult_P4</f>
        <v>0</v>
      </c>
      <c r="I97" s="124">
        <f>'Period 4'!P102*Mult_P4</f>
        <v>0</v>
      </c>
      <c r="J97" s="116">
        <f>'Period 5'!O102*Mult_P5</f>
        <v>0</v>
      </c>
      <c r="K97" s="124">
        <f>'Period 5'!P102*Mult_P5</f>
        <v>0</v>
      </c>
      <c r="L97" s="116">
        <f>'Period 6'!O102*Mult_P6</f>
        <v>0</v>
      </c>
      <c r="M97" s="124">
        <f>'Period 6'!P102*Mult_P6</f>
        <v>0</v>
      </c>
      <c r="N97" s="116">
        <f>'Period 7'!O102*Mult_P7</f>
        <v>0</v>
      </c>
      <c r="O97" s="124">
        <f>'Period 7'!P102*Mult_P7</f>
        <v>0</v>
      </c>
      <c r="P97" s="116">
        <f>'Period 8'!O102*Mult_P8</f>
        <v>0</v>
      </c>
      <c r="Q97" s="124">
        <f>'Period 8'!P102*Mult_P8</f>
        <v>0</v>
      </c>
      <c r="R97" s="116">
        <f>'Period 9'!O102*Mult_P9</f>
        <v>0</v>
      </c>
      <c r="S97" s="124">
        <f>'Period 9'!P102*Mult_P9</f>
        <v>0</v>
      </c>
      <c r="T97" s="116">
        <f>'Period 10'!O102*Mult_P10</f>
        <v>0</v>
      </c>
      <c r="U97" s="124">
        <f>'Period 10'!P102*Mult_P10</f>
        <v>0</v>
      </c>
      <c r="V97" s="116">
        <f>'Period 11'!O102*Mult_P11</f>
        <v>0</v>
      </c>
      <c r="W97" s="124">
        <f>'Period 11'!P102*Mult_P11</f>
        <v>0</v>
      </c>
      <c r="X97" s="116">
        <f>'Period 12'!O102*Mult_P12</f>
        <v>0</v>
      </c>
      <c r="Y97" s="124">
        <f>'Period 12'!P102*Mult_P12</f>
        <v>0</v>
      </c>
      <c r="Z97" s="116">
        <f>'Period 13'!O102*Mult_P13</f>
        <v>0</v>
      </c>
      <c r="AA97" s="124">
        <f>'Period 13'!P102*Mult_P13</f>
        <v>0</v>
      </c>
      <c r="AB97" s="116">
        <f>'Period 14'!O102*Mult_P14</f>
        <v>0</v>
      </c>
      <c r="AC97" s="124">
        <f>'Period 14'!P102*Mult_P14</f>
        <v>0</v>
      </c>
      <c r="AD97" s="116">
        <f>'Period 15'!O102*Mult_P15</f>
        <v>0</v>
      </c>
      <c r="AE97" s="124">
        <f>'Period 15'!P102*Mult_P15</f>
        <v>0</v>
      </c>
      <c r="AF97" s="116">
        <f>Cumulative!O102</f>
        <v>0</v>
      </c>
      <c r="AG97" s="167">
        <f>Cumulative!P102</f>
        <v>0</v>
      </c>
    </row>
    <row r="98" spans="1:33">
      <c r="A98" s="228" t="str">
        <f>IF(Fee=3%,"ARRC Fee ",IF(Fee=5%,"LASI Fee ","No fees "))</f>
        <v xml:space="preserve">No fees </v>
      </c>
      <c r="B98" s="148">
        <f>'Period 1'!O103*Mult_P1</f>
        <v>0</v>
      </c>
      <c r="C98" s="231">
        <f>'Period 1'!P103*Mult_P1</f>
        <v>0</v>
      </c>
      <c r="D98" s="148">
        <f>'Period 2'!O103*Mult_P2</f>
        <v>0</v>
      </c>
      <c r="E98" s="231">
        <f>'Period 2'!P103*Mult_P2</f>
        <v>0</v>
      </c>
      <c r="F98" s="148">
        <f>'Period 3'!O103*Mult_P3</f>
        <v>0</v>
      </c>
      <c r="G98" s="231">
        <f>'Period 3'!P103*Mult_P3</f>
        <v>0</v>
      </c>
      <c r="H98" s="148">
        <f>'Period 4'!O103*Mult_P4</f>
        <v>0</v>
      </c>
      <c r="I98" s="231">
        <f>'Period 4'!P103*Mult_P4</f>
        <v>0</v>
      </c>
      <c r="J98" s="148">
        <f>'Period 5'!O103*Mult_P5</f>
        <v>0</v>
      </c>
      <c r="K98" s="231">
        <f>'Period 5'!P103*Mult_P5</f>
        <v>0</v>
      </c>
      <c r="L98" s="148">
        <f>'Period 6'!O103*Mult_P6</f>
        <v>0</v>
      </c>
      <c r="M98" s="231">
        <f>'Period 6'!P103*Mult_P6</f>
        <v>0</v>
      </c>
      <c r="N98" s="148">
        <f>'Period 7'!O103*Mult_P7</f>
        <v>0</v>
      </c>
      <c r="O98" s="231">
        <f>'Period 7'!P103*Mult_P7</f>
        <v>0</v>
      </c>
      <c r="P98" s="148">
        <f>'Period 8'!O103*Mult_P8</f>
        <v>0</v>
      </c>
      <c r="Q98" s="231">
        <f>'Period 8'!P103*Mult_P8</f>
        <v>0</v>
      </c>
      <c r="R98" s="148">
        <f>'Period 9'!O103*Mult_P9</f>
        <v>0</v>
      </c>
      <c r="S98" s="231">
        <f>'Period 9'!P103*Mult_P9</f>
        <v>0</v>
      </c>
      <c r="T98" s="148">
        <f>'Period 10'!O103*Mult_P10</f>
        <v>0</v>
      </c>
      <c r="U98" s="231">
        <f>'Period 10'!P103*Mult_P10</f>
        <v>0</v>
      </c>
      <c r="V98" s="148">
        <f>'Period 11'!O103*Mult_P11</f>
        <v>0</v>
      </c>
      <c r="W98" s="231">
        <f>'Period 11'!P103*Mult_P11</f>
        <v>0</v>
      </c>
      <c r="X98" s="148">
        <f>'Period 12'!O103*Mult_P12</f>
        <v>0</v>
      </c>
      <c r="Y98" s="231">
        <f>'Period 12'!P103*Mult_P12</f>
        <v>0</v>
      </c>
      <c r="Z98" s="148">
        <f>'Period 13'!O103*Mult_P13</f>
        <v>0</v>
      </c>
      <c r="AA98" s="231">
        <f>'Period 13'!P103*Mult_P13</f>
        <v>0</v>
      </c>
      <c r="AB98" s="148">
        <f>'Period 14'!O103*Mult_P14</f>
        <v>0</v>
      </c>
      <c r="AC98" s="231">
        <f>'Period 14'!P103*Mult_P14</f>
        <v>0</v>
      </c>
      <c r="AD98" s="148">
        <f>'Period 15'!O103*Mult_P15</f>
        <v>0</v>
      </c>
      <c r="AE98" s="231">
        <f>'Period 15'!P103*Mult_P15</f>
        <v>0</v>
      </c>
      <c r="AF98" s="148">
        <f>Cumulative!O103</f>
        <v>0</v>
      </c>
      <c r="AG98" s="232">
        <f>Cumulative!P103</f>
        <v>0</v>
      </c>
    </row>
    <row r="99" spans="1:33">
      <c r="A99" s="230" t="s">
        <v>76</v>
      </c>
      <c r="B99" s="116">
        <f>'Period 1'!O104*Mult_P1</f>
        <v>0</v>
      </c>
      <c r="C99" s="124">
        <f>'Period 1'!P104*Mult_P1</f>
        <v>0</v>
      </c>
      <c r="D99" s="116">
        <f>'Period 2'!O104*Mult_P2</f>
        <v>0</v>
      </c>
      <c r="E99" s="124">
        <f>'Period 2'!P104*Mult_P2</f>
        <v>0</v>
      </c>
      <c r="F99" s="116">
        <f>'Period 3'!O104*Mult_P3</f>
        <v>0</v>
      </c>
      <c r="G99" s="124">
        <f>'Period 3'!P104*Mult_P3</f>
        <v>0</v>
      </c>
      <c r="H99" s="116">
        <f>'Period 4'!O104*Mult_P4</f>
        <v>0</v>
      </c>
      <c r="I99" s="124">
        <f>'Period 4'!P104*Mult_P4</f>
        <v>0</v>
      </c>
      <c r="J99" s="116">
        <f>'Period 5'!O104*Mult_P5</f>
        <v>0</v>
      </c>
      <c r="K99" s="124">
        <f>'Period 5'!P104*Mult_P5</f>
        <v>0</v>
      </c>
      <c r="L99" s="116">
        <f>'Period 6'!O104*Mult_P6</f>
        <v>0</v>
      </c>
      <c r="M99" s="124">
        <f>'Period 6'!P104*Mult_P6</f>
        <v>0</v>
      </c>
      <c r="N99" s="116">
        <f>'Period 7'!O104*Mult_P7</f>
        <v>0</v>
      </c>
      <c r="O99" s="124">
        <f>'Period 7'!P104*Mult_P7</f>
        <v>0</v>
      </c>
      <c r="P99" s="116">
        <f>'Period 8'!O104*Mult_P8</f>
        <v>0</v>
      </c>
      <c r="Q99" s="124">
        <f>'Period 8'!P104*Mult_P8</f>
        <v>0</v>
      </c>
      <c r="R99" s="116">
        <f>'Period 9'!O104*Mult_P9</f>
        <v>0</v>
      </c>
      <c r="S99" s="124">
        <f>'Period 9'!P104*Mult_P9</f>
        <v>0</v>
      </c>
      <c r="T99" s="116">
        <f>'Period 10'!O104*Mult_P10</f>
        <v>0</v>
      </c>
      <c r="U99" s="124">
        <f>'Period 10'!P104*Mult_P10</f>
        <v>0</v>
      </c>
      <c r="V99" s="116">
        <f>'Period 11'!O104*Mult_P11</f>
        <v>0</v>
      </c>
      <c r="W99" s="124">
        <f>'Period 11'!P104*Mult_P11</f>
        <v>0</v>
      </c>
      <c r="X99" s="116">
        <f>'Period 12'!O104*Mult_P12</f>
        <v>0</v>
      </c>
      <c r="Y99" s="124">
        <f>'Period 12'!P104*Mult_P12</f>
        <v>0</v>
      </c>
      <c r="Z99" s="116">
        <f>'Period 13'!O104*Mult_P13</f>
        <v>0</v>
      </c>
      <c r="AA99" s="124">
        <f>'Period 13'!P104*Mult_P13</f>
        <v>0</v>
      </c>
      <c r="AB99" s="116">
        <f>'Period 14'!O104*Mult_P14</f>
        <v>0</v>
      </c>
      <c r="AC99" s="124">
        <f>'Period 14'!P104*Mult_P14</f>
        <v>0</v>
      </c>
      <c r="AD99" s="116">
        <f>'Period 15'!O104*Mult_P15</f>
        <v>0</v>
      </c>
      <c r="AE99" s="124">
        <f>'Period 15'!P104*Mult_P15</f>
        <v>0</v>
      </c>
      <c r="AF99" s="116">
        <f>Cumulative!O104</f>
        <v>0</v>
      </c>
      <c r="AG99" s="167">
        <f>Cumulative!P104</f>
        <v>0</v>
      </c>
    </row>
    <row r="100" spans="1:33">
      <c r="A100" s="119" t="str">
        <f>IF(IDC_Base="MTDC","MTDC","TDC")</f>
        <v>MTDC</v>
      </c>
      <c r="B100" s="116">
        <f>IF(IDC_Base="MTDC",'Period 1'!M105*Mult_P1,'Period 1'!M106*Mult_P1)</f>
        <v>0</v>
      </c>
      <c r="C100" s="124">
        <f>C99-(C75+C85+C92)</f>
        <v>0</v>
      </c>
      <c r="D100" s="116">
        <f>IF(IDC_Base="MTDC",'Period 2'!M105*Mult_P2,'Period 2'!M106*Mult_P2)</f>
        <v>0</v>
      </c>
      <c r="E100" s="124">
        <f>E99-(E75+E85+E92)</f>
        <v>0</v>
      </c>
      <c r="F100" s="116">
        <f>IF(IDC_Base="MTDC",'Period 3'!M105*Mult_P3,'Period 3'!M106*Mult_P3)</f>
        <v>0</v>
      </c>
      <c r="G100" s="124">
        <f>G99-(G75+G85+G92)</f>
        <v>0</v>
      </c>
      <c r="H100" s="116">
        <f>IF(IDC_Base="MTDC",'Period 4'!M105*Mult_P4,'Period 4'!M106*Mult_P4)</f>
        <v>0</v>
      </c>
      <c r="I100" s="124">
        <f>I99-(I75+I85+I92)</f>
        <v>0</v>
      </c>
      <c r="J100" s="116">
        <f>IF(IDC_Base="MTDC",'Period 5'!M105*Mult_P5,'Period 5'!M106*Mult_P5)</f>
        <v>0</v>
      </c>
      <c r="K100" s="124">
        <f>K99-(K75+K85+K92)</f>
        <v>0</v>
      </c>
      <c r="L100" s="116">
        <f>IF(IDC_Base="MTDC",'Period 6'!M105*Mult_P6,'Period 6'!M106*Mult_P6)</f>
        <v>0</v>
      </c>
      <c r="M100" s="124">
        <f>M99-(M75+M85+M92)</f>
        <v>0</v>
      </c>
      <c r="N100" s="116">
        <f>IF(IDC_Base="MTDC",'Period 7'!M105*Mult_P7,'Period 7'!M106*Mult_P7)</f>
        <v>0</v>
      </c>
      <c r="O100" s="124">
        <f>O99-(O75+O85+O92)</f>
        <v>0</v>
      </c>
      <c r="P100" s="116">
        <f>IF(IDC_Base="MTDC",'Period 8'!M105*Mult_P8,'Period 8'!M106*Mult_P8)</f>
        <v>0</v>
      </c>
      <c r="Q100" s="124">
        <f>Q99-(Q75+Q85+Q92)</f>
        <v>0</v>
      </c>
      <c r="R100" s="116">
        <f>IF(IDC_Base="MTDC",'Period 9'!M105*Mult_P9,'Period 9'!M106*Mult_P9)</f>
        <v>0</v>
      </c>
      <c r="S100" s="124">
        <f>S99-(S75+S85+S92)</f>
        <v>0</v>
      </c>
      <c r="T100" s="116">
        <f>IF(IDC_Base="MTDC",'Period 10'!M105*Mult_P10,'Period 10'!M106*Mult_P10)</f>
        <v>0</v>
      </c>
      <c r="U100" s="124">
        <f>U99-(U75+U85+U92)</f>
        <v>0</v>
      </c>
      <c r="V100" s="116">
        <f>IF(IDC_Base="MTDC",'Period 11'!M105*Mult_P11,'Period 11'!M106*Mult_P11)</f>
        <v>0</v>
      </c>
      <c r="W100" s="124">
        <f>W99-(W75+W85+W92)</f>
        <v>0</v>
      </c>
      <c r="X100" s="116">
        <f>IF(IDC_Base="MTDC",'Period 12'!M105*Mult_P12,'Period 12'!M106*Mult_P12)</f>
        <v>0</v>
      </c>
      <c r="Y100" s="124">
        <f>Y99-(Y75+Y85+Y92)</f>
        <v>0</v>
      </c>
      <c r="Z100" s="116">
        <f>IF(IDC_Base="MTDC",'Period 13'!M105*Mult_P13,'Period 13'!M106*Mult_P13)</f>
        <v>0</v>
      </c>
      <c r="AA100" s="124">
        <f>AA99-(AA75+AA85+AA92)</f>
        <v>0</v>
      </c>
      <c r="AB100" s="116">
        <f>IF(IDC_Base="MTDC",'Period 14'!M105*Mult_P14,'Period 14'!M106*Mult_P14)</f>
        <v>0</v>
      </c>
      <c r="AC100" s="124">
        <f>AC99-(AC75+AC85+AC92)</f>
        <v>0</v>
      </c>
      <c r="AD100" s="116">
        <f>IF(IDC_Base="MTDC",'Period 15'!M105*Mult_P15,'Period 15'!M106*Mult_P15)</f>
        <v>0</v>
      </c>
      <c r="AE100" s="124">
        <f>AE99-(AE75+AE85+AE92)</f>
        <v>0</v>
      </c>
      <c r="AF100" s="116">
        <f>Cumulative!M105</f>
        <v>0</v>
      </c>
      <c r="AG100" s="167">
        <f>AG99-(AG75+AG85+AG92)</f>
        <v>0</v>
      </c>
    </row>
    <row r="101" spans="1:33">
      <c r="A101" s="229" t="s">
        <v>94</v>
      </c>
      <c r="B101" s="116">
        <f>'Period 1'!O106*Mult_P1</f>
        <v>0</v>
      </c>
      <c r="C101" s="124">
        <f>SUM('Period 1'!P105:P106)*Mult_P1</f>
        <v>0</v>
      </c>
      <c r="D101" s="116">
        <f>'Period 2'!O106*Mult_P2</f>
        <v>0</v>
      </c>
      <c r="E101" s="124">
        <f>SUM('Period 2'!P105:P106)*Mult_P2</f>
        <v>0</v>
      </c>
      <c r="F101" s="116">
        <f>'Period 3'!O106*Mult_P3</f>
        <v>0</v>
      </c>
      <c r="G101" s="124">
        <f>SUM('Period 3'!P105:P106)*Mult_P3</f>
        <v>0</v>
      </c>
      <c r="H101" s="116">
        <f>'Period 4'!O106*Mult_P4</f>
        <v>0</v>
      </c>
      <c r="I101" s="124">
        <f>SUM('Period 4'!P105:P106)*Mult_P4</f>
        <v>0</v>
      </c>
      <c r="J101" s="116">
        <f>'Period 5'!O106*Mult_P5</f>
        <v>0</v>
      </c>
      <c r="K101" s="124">
        <f>SUM('Period 5'!P105:P106)*Mult_P5</f>
        <v>0</v>
      </c>
      <c r="L101" s="116">
        <f>'Period 6'!O106*Mult_P6</f>
        <v>0</v>
      </c>
      <c r="M101" s="124">
        <f>SUM('Period 6'!P105:P106)*Mult_P6</f>
        <v>0</v>
      </c>
      <c r="N101" s="116">
        <f>'Period 7'!O106*Mult_P7</f>
        <v>0</v>
      </c>
      <c r="O101" s="124">
        <f>SUM('Period 7'!P105:P106)*Mult_P7</f>
        <v>0</v>
      </c>
      <c r="P101" s="116">
        <f>'Period 8'!O106*Mult_P8</f>
        <v>0</v>
      </c>
      <c r="Q101" s="124">
        <f>SUM('Period 8'!P105:P106)*Mult_P8</f>
        <v>0</v>
      </c>
      <c r="R101" s="116">
        <f>'Period 9'!O106*Mult_P9</f>
        <v>0</v>
      </c>
      <c r="S101" s="124">
        <f>SUM('Period 9'!P105:P106)*Mult_P9</f>
        <v>0</v>
      </c>
      <c r="T101" s="116">
        <f>'Period 10'!O106*Mult_P10</f>
        <v>0</v>
      </c>
      <c r="U101" s="124">
        <f>SUM('Period 10'!P105:P106)*Mult_P10</f>
        <v>0</v>
      </c>
      <c r="V101" s="116">
        <f>'Period 11'!O106*Mult_P11</f>
        <v>0</v>
      </c>
      <c r="W101" s="124">
        <f>'Period 11'!P106*Mult_P11</f>
        <v>0</v>
      </c>
      <c r="X101" s="116">
        <f>'Period 12'!O106*Mult_P12</f>
        <v>0</v>
      </c>
      <c r="Y101" s="124">
        <f>'Period 12'!P106*Mult_P12</f>
        <v>0</v>
      </c>
      <c r="Z101" s="116">
        <f>'Period 13'!O106*Mult_P13</f>
        <v>0</v>
      </c>
      <c r="AA101" s="124">
        <f>'Period 13'!P106*Mult_P13</f>
        <v>0</v>
      </c>
      <c r="AB101" s="116">
        <f>'Period 14'!O106*Mult_P14</f>
        <v>0</v>
      </c>
      <c r="AC101" s="124">
        <f>'Period 14'!P106*Mult_P14</f>
        <v>0</v>
      </c>
      <c r="AD101" s="116">
        <f>'Period 15'!O106*Mult_P15</f>
        <v>0</v>
      </c>
      <c r="AE101" s="124">
        <f>'Period 15'!P106*Mult_P15</f>
        <v>0</v>
      </c>
      <c r="AF101" s="116">
        <f>Cumulative!O106</f>
        <v>0</v>
      </c>
      <c r="AG101" s="167">
        <f>SUM(Cumulative!P105:P106)</f>
        <v>0</v>
      </c>
    </row>
    <row r="102" spans="1:33">
      <c r="A102" s="229" t="s">
        <v>95</v>
      </c>
      <c r="B102" s="116">
        <f>'Period 1'!O107*Mult_P1</f>
        <v>0</v>
      </c>
      <c r="C102" s="124">
        <f>'Period 1'!P107*Mult_P1</f>
        <v>0</v>
      </c>
      <c r="D102" s="116">
        <f>'Period 2'!O107*Mult_P2</f>
        <v>0</v>
      </c>
      <c r="E102" s="124">
        <f>'Period 2'!P107*Mult_P2</f>
        <v>0</v>
      </c>
      <c r="F102" s="116">
        <f>'Period 3'!O107*Mult_P3</f>
        <v>0</v>
      </c>
      <c r="G102" s="124">
        <f>'Period 3'!P107*Mult_P3</f>
        <v>0</v>
      </c>
      <c r="H102" s="116">
        <f>'Period 4'!O107*Mult_P4</f>
        <v>0</v>
      </c>
      <c r="I102" s="124">
        <f>'Period 4'!P107*Mult_P4</f>
        <v>0</v>
      </c>
      <c r="J102" s="116">
        <f>'Period 5'!O107*Mult_P5</f>
        <v>0</v>
      </c>
      <c r="K102" s="124">
        <f>'Period 5'!P107*Mult_P5</f>
        <v>0</v>
      </c>
      <c r="L102" s="116">
        <f>'Period 6'!O107*Mult_P6</f>
        <v>0</v>
      </c>
      <c r="M102" s="167">
        <f>'Period 6'!P107*Mult_P6</f>
        <v>0</v>
      </c>
      <c r="N102" s="116">
        <f>'Period 7'!O107*Mult_P7</f>
        <v>0</v>
      </c>
      <c r="O102" s="167">
        <f>'Period 7'!P107*Mult_P7</f>
        <v>0</v>
      </c>
      <c r="P102" s="116">
        <f>'Period 8'!O107*Mult_P8</f>
        <v>0</v>
      </c>
      <c r="Q102" s="167">
        <f>'Period 8'!P107*Mult_P8</f>
        <v>0</v>
      </c>
      <c r="R102" s="116">
        <f>'Period 9'!O107*Mult_P9</f>
        <v>0</v>
      </c>
      <c r="S102" s="167">
        <f>'Period 9'!P107*Mult_P9</f>
        <v>0</v>
      </c>
      <c r="T102" s="116">
        <f>'Period 10'!O107*Mult_P10</f>
        <v>0</v>
      </c>
      <c r="U102" s="167">
        <f>'Period 10'!P107*Mult_P10</f>
        <v>0</v>
      </c>
      <c r="V102" s="116">
        <f>'Period 11'!O107*Mult_P11</f>
        <v>0</v>
      </c>
      <c r="W102" s="167">
        <f>'Period 11'!P107*Mult_P11</f>
        <v>0</v>
      </c>
      <c r="X102" s="116">
        <f>'Period 12'!O107*Mult_P12</f>
        <v>0</v>
      </c>
      <c r="Y102" s="167">
        <f>'Period 12'!P107*Mult_P12</f>
        <v>0</v>
      </c>
      <c r="Z102" s="116">
        <f>'Period 13'!O107*Mult_P13</f>
        <v>0</v>
      </c>
      <c r="AA102" s="167">
        <f>'Period 13'!P107*Mult_P13</f>
        <v>0</v>
      </c>
      <c r="AB102" s="116">
        <f>'Period 14'!O107*Mult_P14</f>
        <v>0</v>
      </c>
      <c r="AC102" s="167">
        <f>'Period 14'!P107*Mult_P14</f>
        <v>0</v>
      </c>
      <c r="AD102" s="116">
        <f>'Period 15'!O107*Mult_P15</f>
        <v>0</v>
      </c>
      <c r="AE102" s="167">
        <f>'Period 15'!P107*Mult_P15</f>
        <v>0</v>
      </c>
      <c r="AF102" s="116">
        <f>Cumulative!O107</f>
        <v>0</v>
      </c>
      <c r="AG102" s="167">
        <f>Cumulative!P107</f>
        <v>0</v>
      </c>
    </row>
    <row r="104" spans="1:33">
      <c r="A104" s="114" t="s">
        <v>154</v>
      </c>
      <c r="B104" s="145">
        <f>RAD</f>
        <v>45749</v>
      </c>
    </row>
    <row r="105" spans="1:33">
      <c r="A105" s="114" t="s">
        <v>153</v>
      </c>
      <c r="B105" s="213" t="str">
        <f>CogAgcy</f>
        <v>DHHS</v>
      </c>
    </row>
    <row r="106" spans="1:33">
      <c r="G106" t="s">
        <v>104</v>
      </c>
      <c r="Q106" t="s">
        <v>104</v>
      </c>
    </row>
  </sheetData>
  <mergeCells count="24">
    <mergeCell ref="AF4:AG4"/>
    <mergeCell ref="B4:C4"/>
    <mergeCell ref="D4:E4"/>
    <mergeCell ref="F4:G4"/>
    <mergeCell ref="H4:I4"/>
    <mergeCell ref="J4:K4"/>
    <mergeCell ref="L4:M4"/>
    <mergeCell ref="N4:O4"/>
    <mergeCell ref="P4:Q4"/>
    <mergeCell ref="R4:S4"/>
    <mergeCell ref="T4:U4"/>
    <mergeCell ref="V4:W4"/>
    <mergeCell ref="X4:Y4"/>
    <mergeCell ref="Z4:AA4"/>
    <mergeCell ref="AB4:AC4"/>
    <mergeCell ref="AD4:AE4"/>
    <mergeCell ref="B6:AG6"/>
    <mergeCell ref="B33:AG33"/>
    <mergeCell ref="B41:AG41"/>
    <mergeCell ref="B96:AG96"/>
    <mergeCell ref="B74:AG74"/>
    <mergeCell ref="B76:AG76"/>
    <mergeCell ref="B80:AG80"/>
    <mergeCell ref="B86:AG86"/>
  </mergeCells>
  <phoneticPr fontId="7" type="noConversion"/>
  <pageMargins left="0.7" right="0.7" top="0.75" bottom="0.75" header="0.3" footer="0.3"/>
  <pageSetup scale="35" orientation="landscape"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103"/>
  <sheetViews>
    <sheetView zoomScaleNormal="100" workbookViewId="0">
      <selection activeCell="A2" sqref="A2:K2"/>
    </sheetView>
  </sheetViews>
  <sheetFormatPr defaultColWidth="8.6640625" defaultRowHeight="13.2"/>
  <cols>
    <col min="1" max="1" width="17" customWidth="1"/>
    <col min="2" max="2" width="10.77734375" customWidth="1"/>
    <col min="3" max="11" width="9.6640625" customWidth="1"/>
    <col min="12" max="12" width="11.6640625" customWidth="1"/>
    <col min="13" max="16" width="9.6640625" customWidth="1"/>
    <col min="17" max="17" width="5.109375" customWidth="1"/>
    <col min="18" max="18" width="8.6640625" style="339"/>
    <col min="19" max="19" width="31.44140625" customWidth="1"/>
    <col min="20" max="20" width="10.77734375" customWidth="1"/>
    <col min="21" max="21" width="11.88671875" customWidth="1"/>
    <col min="22" max="22" width="10.77734375" customWidth="1"/>
    <col min="23" max="23" width="12.77734375" customWidth="1"/>
    <col min="24" max="25" width="10.77734375" customWidth="1"/>
    <col min="27" max="27" width="12" customWidth="1"/>
  </cols>
  <sheetData>
    <row r="1" spans="1:27" ht="15" customHeight="1"/>
    <row r="2" spans="1:27" ht="15" customHeight="1">
      <c r="A2" s="598" t="s">
        <v>195</v>
      </c>
      <c r="B2" s="599"/>
      <c r="C2" s="599"/>
      <c r="D2" s="599"/>
      <c r="E2" s="599"/>
      <c r="F2" s="599"/>
      <c r="G2" s="599"/>
      <c r="H2" s="599"/>
      <c r="I2" s="599"/>
      <c r="J2" s="599"/>
      <c r="K2" s="599"/>
      <c r="R2" s="557" t="s">
        <v>348</v>
      </c>
      <c r="S2" s="602"/>
      <c r="T2" s="602"/>
      <c r="U2" s="602"/>
      <c r="V2" s="602"/>
      <c r="W2" s="602"/>
      <c r="X2" s="602"/>
      <c r="Y2" s="558"/>
    </row>
    <row r="3" spans="1:27" ht="15" customHeight="1">
      <c r="A3" s="249" t="s">
        <v>186</v>
      </c>
      <c r="B3" s="248" t="s">
        <v>105</v>
      </c>
      <c r="C3" s="248" t="s">
        <v>106</v>
      </c>
      <c r="D3" s="248" t="s">
        <v>107</v>
      </c>
      <c r="E3" s="248" t="s">
        <v>108</v>
      </c>
      <c r="F3" s="248" t="s">
        <v>109</v>
      </c>
      <c r="G3" s="248" t="s">
        <v>203</v>
      </c>
      <c r="H3" s="248" t="s">
        <v>204</v>
      </c>
      <c r="I3" s="248" t="s">
        <v>205</v>
      </c>
      <c r="J3" s="248" t="s">
        <v>206</v>
      </c>
      <c r="K3" s="248" t="s">
        <v>207</v>
      </c>
      <c r="L3" s="248" t="s">
        <v>231</v>
      </c>
      <c r="M3" s="248" t="s">
        <v>232</v>
      </c>
      <c r="N3" s="248" t="s">
        <v>233</v>
      </c>
      <c r="O3" s="248" t="s">
        <v>234</v>
      </c>
      <c r="P3" s="248" t="s">
        <v>235</v>
      </c>
      <c r="R3" s="603" t="s">
        <v>187</v>
      </c>
      <c r="S3" s="603" t="s">
        <v>326</v>
      </c>
      <c r="T3" s="604" t="s">
        <v>396</v>
      </c>
      <c r="U3" s="604" t="s">
        <v>399</v>
      </c>
      <c r="V3" s="604" t="s">
        <v>327</v>
      </c>
      <c r="W3" s="582" t="s">
        <v>347</v>
      </c>
      <c r="X3" s="584" t="s">
        <v>341</v>
      </c>
      <c r="Y3" s="582" t="s">
        <v>343</v>
      </c>
    </row>
    <row r="4" spans="1:27" ht="15" customHeight="1">
      <c r="A4" s="250" t="s">
        <v>189</v>
      </c>
      <c r="B4" s="291">
        <v>0.35</v>
      </c>
      <c r="C4" s="291">
        <v>0.35</v>
      </c>
      <c r="D4" s="291">
        <v>0.35</v>
      </c>
      <c r="E4" s="291">
        <v>0.35</v>
      </c>
      <c r="F4" s="291">
        <v>0.35</v>
      </c>
      <c r="G4" s="291">
        <v>0.35</v>
      </c>
      <c r="H4" s="291">
        <v>0.35</v>
      </c>
      <c r="I4" s="291">
        <v>0.35</v>
      </c>
      <c r="J4" s="291">
        <v>0.35</v>
      </c>
      <c r="K4" s="291">
        <v>0.35</v>
      </c>
      <c r="L4" s="291">
        <v>0.35</v>
      </c>
      <c r="M4" s="291">
        <v>0.35</v>
      </c>
      <c r="N4" s="291">
        <v>0.35</v>
      </c>
      <c r="O4" s="291">
        <v>0.35</v>
      </c>
      <c r="P4" s="291">
        <v>0.35</v>
      </c>
      <c r="R4" s="603"/>
      <c r="S4" s="603"/>
      <c r="T4" s="604"/>
      <c r="U4" s="604"/>
      <c r="V4" s="604"/>
      <c r="W4" s="582"/>
      <c r="X4" s="584"/>
      <c r="Y4" s="582"/>
    </row>
    <row r="5" spans="1:27" ht="15" customHeight="1">
      <c r="A5" s="250" t="s">
        <v>190</v>
      </c>
      <c r="B5" s="291">
        <v>0.19</v>
      </c>
      <c r="C5" s="291">
        <v>0.19</v>
      </c>
      <c r="D5" s="291">
        <v>0.19</v>
      </c>
      <c r="E5" s="291">
        <v>0.19</v>
      </c>
      <c r="F5" s="291">
        <v>0.19</v>
      </c>
      <c r="G5" s="291">
        <v>0.19</v>
      </c>
      <c r="H5" s="291">
        <v>0.19</v>
      </c>
      <c r="I5" s="291">
        <v>0.19</v>
      </c>
      <c r="J5" s="291">
        <v>0.19</v>
      </c>
      <c r="K5" s="291">
        <v>0.19</v>
      </c>
      <c r="L5" s="291">
        <v>0.19</v>
      </c>
      <c r="M5" s="291">
        <v>0.19</v>
      </c>
      <c r="N5" s="291">
        <v>0.19</v>
      </c>
      <c r="O5" s="291">
        <v>0.19</v>
      </c>
      <c r="P5" s="291">
        <v>0.19</v>
      </c>
      <c r="R5" s="603"/>
      <c r="S5" s="603"/>
      <c r="T5" s="604"/>
      <c r="U5" s="604"/>
      <c r="V5" s="604"/>
      <c r="W5" s="582"/>
      <c r="X5" s="584"/>
      <c r="Y5" s="582"/>
    </row>
    <row r="6" spans="1:27" ht="15" customHeight="1">
      <c r="A6" s="250" t="s">
        <v>191</v>
      </c>
      <c r="B6" s="291">
        <v>9.5000000000000001E-2</v>
      </c>
      <c r="C6" s="291">
        <v>9.5000000000000001E-2</v>
      </c>
      <c r="D6" s="291">
        <v>9.5000000000000001E-2</v>
      </c>
      <c r="E6" s="291">
        <v>9.5000000000000001E-2</v>
      </c>
      <c r="F6" s="291">
        <v>9.5000000000000001E-2</v>
      </c>
      <c r="G6" s="291">
        <v>9.5000000000000001E-2</v>
      </c>
      <c r="H6" s="291">
        <v>9.5000000000000001E-2</v>
      </c>
      <c r="I6" s="291">
        <v>9.5000000000000001E-2</v>
      </c>
      <c r="J6" s="291">
        <v>9.5000000000000001E-2</v>
      </c>
      <c r="K6" s="291">
        <v>9.5000000000000001E-2</v>
      </c>
      <c r="L6" s="291">
        <v>9.5000000000000001E-2</v>
      </c>
      <c r="M6" s="291">
        <v>9.5000000000000001E-2</v>
      </c>
      <c r="N6" s="291">
        <v>9.5000000000000001E-2</v>
      </c>
      <c r="O6" s="291">
        <v>9.5000000000000001E-2</v>
      </c>
      <c r="P6" s="291">
        <v>9.5000000000000001E-2</v>
      </c>
      <c r="R6" s="603"/>
      <c r="S6" s="603"/>
      <c r="T6" s="604"/>
      <c r="U6" s="604"/>
      <c r="V6" s="604"/>
      <c r="W6" s="582"/>
      <c r="X6" s="584"/>
      <c r="Y6" s="582"/>
    </row>
    <row r="7" spans="1:27" ht="15" customHeight="1">
      <c r="A7" s="250" t="s">
        <v>192</v>
      </c>
      <c r="B7" s="291">
        <v>2E-3</v>
      </c>
      <c r="C7" s="291">
        <v>2E-3</v>
      </c>
      <c r="D7" s="291">
        <v>2E-3</v>
      </c>
      <c r="E7" s="291">
        <v>2E-3</v>
      </c>
      <c r="F7" s="291">
        <v>2E-3</v>
      </c>
      <c r="G7" s="291">
        <v>2E-3</v>
      </c>
      <c r="H7" s="291">
        <v>2E-3</v>
      </c>
      <c r="I7" s="291">
        <v>2E-3</v>
      </c>
      <c r="J7" s="291">
        <v>2E-3</v>
      </c>
      <c r="K7" s="291">
        <v>2E-3</v>
      </c>
      <c r="L7" s="291">
        <v>2E-3</v>
      </c>
      <c r="M7" s="291">
        <v>2E-3</v>
      </c>
      <c r="N7" s="291">
        <v>2E-3</v>
      </c>
      <c r="O7" s="291">
        <v>2E-3</v>
      </c>
      <c r="P7" s="291">
        <v>2E-3</v>
      </c>
      <c r="R7" s="603"/>
      <c r="S7" s="603"/>
      <c r="T7" s="604"/>
      <c r="U7" s="604"/>
      <c r="V7" s="604"/>
      <c r="W7" s="582"/>
      <c r="X7" s="584"/>
      <c r="Y7" s="582"/>
    </row>
    <row r="8" spans="1:27" ht="15" customHeight="1">
      <c r="A8" s="250" t="s">
        <v>194</v>
      </c>
      <c r="B8" s="285">
        <v>1378</v>
      </c>
      <c r="C8" s="285">
        <v>1378</v>
      </c>
      <c r="D8" s="285">
        <v>1378</v>
      </c>
      <c r="E8" s="285">
        <v>1378</v>
      </c>
      <c r="F8" s="285">
        <v>1378</v>
      </c>
      <c r="G8" s="285">
        <v>1378</v>
      </c>
      <c r="H8" s="285">
        <v>1378</v>
      </c>
      <c r="I8" s="285">
        <v>1378</v>
      </c>
      <c r="J8" s="285">
        <v>1378</v>
      </c>
      <c r="K8" s="285">
        <v>1378</v>
      </c>
      <c r="L8" s="285">
        <v>1378</v>
      </c>
      <c r="M8" s="285">
        <v>1378</v>
      </c>
      <c r="N8" s="285">
        <v>1378</v>
      </c>
      <c r="O8" s="285">
        <v>1378</v>
      </c>
      <c r="P8" s="285">
        <v>1378</v>
      </c>
      <c r="R8" s="603"/>
      <c r="S8" s="603"/>
      <c r="T8" s="604"/>
      <c r="U8" s="604"/>
      <c r="V8" s="604"/>
      <c r="W8" s="583"/>
      <c r="X8" s="585"/>
      <c r="Y8" s="583"/>
    </row>
    <row r="9" spans="1:27" ht="15" customHeight="1">
      <c r="R9" s="345">
        <v>1</v>
      </c>
      <c r="S9" s="341" t="s">
        <v>328</v>
      </c>
      <c r="T9" s="391">
        <v>893.72</v>
      </c>
      <c r="U9" s="394">
        <f>(T9*26)/12</f>
        <v>1936.3933333333334</v>
      </c>
      <c r="V9" s="342">
        <f>ROUND(U9*12,0)</f>
        <v>23237</v>
      </c>
      <c r="W9" s="343">
        <f t="shared" ref="W9:W28" si="0">ROUND(U9*T$32,0)</f>
        <v>17874</v>
      </c>
      <c r="X9" s="344">
        <f t="shared" ref="X9:X28" si="1">ROUND(U9*T$33,0)</f>
        <v>5362</v>
      </c>
      <c r="Y9" s="344">
        <f t="shared" ref="Y9:Y28" si="2">ROUND(U9*T$30,0)</f>
        <v>8937</v>
      </c>
      <c r="AA9" s="392"/>
    </row>
    <row r="10" spans="1:27" ht="15" customHeight="1">
      <c r="C10" s="142" t="s">
        <v>152</v>
      </c>
      <c r="D10" s="209" t="s">
        <v>113</v>
      </c>
      <c r="R10" s="345">
        <v>2</v>
      </c>
      <c r="S10" s="341" t="s">
        <v>329</v>
      </c>
      <c r="T10" s="391">
        <v>1080.55</v>
      </c>
      <c r="U10" s="394">
        <f t="shared" ref="U10:U12" si="3">(T10*26)/12</f>
        <v>2341.1916666666666</v>
      </c>
      <c r="V10" s="342">
        <f t="shared" ref="V10:V28" si="4">ROUND(U10*12,0)</f>
        <v>28094</v>
      </c>
      <c r="W10" s="343">
        <f t="shared" si="0"/>
        <v>21611</v>
      </c>
      <c r="X10" s="344">
        <f t="shared" si="1"/>
        <v>6483</v>
      </c>
      <c r="Y10" s="344">
        <f t="shared" si="2"/>
        <v>10806</v>
      </c>
      <c r="AA10" s="392"/>
    </row>
    <row r="11" spans="1:27" ht="15" customHeight="1">
      <c r="C11" s="142" t="s">
        <v>155</v>
      </c>
      <c r="D11" s="251">
        <v>45749</v>
      </c>
      <c r="R11" s="345">
        <v>3</v>
      </c>
      <c r="S11" s="341" t="s">
        <v>330</v>
      </c>
      <c r="T11" s="391">
        <v>901.25</v>
      </c>
      <c r="U11" s="394">
        <f t="shared" si="3"/>
        <v>1952.7083333333333</v>
      </c>
      <c r="V11" s="342">
        <f t="shared" si="4"/>
        <v>23433</v>
      </c>
      <c r="W11" s="343">
        <f t="shared" si="0"/>
        <v>18025</v>
      </c>
      <c r="X11" s="344">
        <f t="shared" si="1"/>
        <v>5408</v>
      </c>
      <c r="Y11" s="344">
        <f t="shared" si="2"/>
        <v>9013</v>
      </c>
      <c r="AA11" s="392"/>
    </row>
    <row r="12" spans="1:27" ht="15" customHeight="1">
      <c r="R12" s="345">
        <v>4</v>
      </c>
      <c r="S12" s="341" t="s">
        <v>331</v>
      </c>
      <c r="T12" s="391">
        <v>1030</v>
      </c>
      <c r="U12" s="394">
        <f t="shared" si="3"/>
        <v>2231.6666666666665</v>
      </c>
      <c r="V12" s="342">
        <f t="shared" si="4"/>
        <v>26780</v>
      </c>
      <c r="W12" s="343">
        <f t="shared" si="0"/>
        <v>20600</v>
      </c>
      <c r="X12" s="344">
        <f t="shared" si="1"/>
        <v>6180</v>
      </c>
      <c r="Y12" s="344">
        <f t="shared" si="2"/>
        <v>10300</v>
      </c>
      <c r="AA12" s="392"/>
    </row>
    <row r="13" spans="1:27" ht="15" customHeight="1">
      <c r="A13" s="43"/>
      <c r="D13" s="142" t="s">
        <v>315</v>
      </c>
      <c r="E13" s="212">
        <v>0.311</v>
      </c>
      <c r="R13" s="577">
        <v>5</v>
      </c>
      <c r="S13" s="586" t="s">
        <v>332</v>
      </c>
      <c r="T13" s="565">
        <v>1184.5</v>
      </c>
      <c r="U13" s="567">
        <f>(T13*26)/12</f>
        <v>2566.4166666666665</v>
      </c>
      <c r="V13" s="592">
        <f t="shared" si="4"/>
        <v>30797</v>
      </c>
      <c r="W13" s="572">
        <f t="shared" si="0"/>
        <v>23690</v>
      </c>
      <c r="X13" s="561">
        <f t="shared" si="1"/>
        <v>7107</v>
      </c>
      <c r="Y13" s="561">
        <f t="shared" si="2"/>
        <v>11845</v>
      </c>
      <c r="AA13" s="392"/>
    </row>
    <row r="14" spans="1:27" ht="15" customHeight="1">
      <c r="R14" s="578"/>
      <c r="S14" s="587"/>
      <c r="T14" s="579"/>
      <c r="U14" s="580"/>
      <c r="V14" s="596">
        <f t="shared" si="4"/>
        <v>0</v>
      </c>
      <c r="W14" s="581">
        <f t="shared" si="0"/>
        <v>0</v>
      </c>
      <c r="X14" s="588">
        <f t="shared" si="1"/>
        <v>0</v>
      </c>
      <c r="Y14" s="588">
        <f t="shared" si="2"/>
        <v>0</v>
      </c>
      <c r="AA14" s="392"/>
    </row>
    <row r="15" spans="1:27" ht="15" customHeight="1">
      <c r="B15" s="601" t="s">
        <v>166</v>
      </c>
      <c r="C15" s="601"/>
      <c r="D15" s="601"/>
      <c r="I15" s="594" t="s">
        <v>342</v>
      </c>
      <c r="J15" s="594"/>
      <c r="K15" s="594"/>
      <c r="L15" s="594"/>
      <c r="M15" s="594"/>
      <c r="R15" s="578"/>
      <c r="S15" s="587"/>
      <c r="T15" s="579"/>
      <c r="U15" s="580"/>
      <c r="V15" s="596">
        <f t="shared" si="4"/>
        <v>0</v>
      </c>
      <c r="W15" s="581">
        <f t="shared" si="0"/>
        <v>0</v>
      </c>
      <c r="X15" s="588">
        <f t="shared" si="1"/>
        <v>0</v>
      </c>
      <c r="Y15" s="588">
        <f t="shared" si="2"/>
        <v>0</v>
      </c>
      <c r="AA15" s="392"/>
    </row>
    <row r="16" spans="1:27" ht="15" customHeight="1">
      <c r="B16" s="248" t="s">
        <v>42</v>
      </c>
      <c r="C16" s="248" t="s">
        <v>0</v>
      </c>
      <c r="D16" s="248" t="s">
        <v>151</v>
      </c>
      <c r="F16" s="557" t="s">
        <v>193</v>
      </c>
      <c r="G16" s="558"/>
      <c r="I16" s="594"/>
      <c r="J16" s="594"/>
      <c r="K16" s="594"/>
      <c r="L16" s="594"/>
      <c r="M16" s="594"/>
      <c r="R16" s="578"/>
      <c r="S16" s="587"/>
      <c r="T16" s="579"/>
      <c r="U16" s="580"/>
      <c r="V16" s="596">
        <f t="shared" si="4"/>
        <v>0</v>
      </c>
      <c r="W16" s="581">
        <f t="shared" si="0"/>
        <v>0</v>
      </c>
      <c r="X16" s="588">
        <f t="shared" si="1"/>
        <v>0</v>
      </c>
      <c r="Y16" s="588">
        <f t="shared" si="2"/>
        <v>0</v>
      </c>
      <c r="AA16" s="392"/>
    </row>
    <row r="17" spans="1:27" ht="15" customHeight="1">
      <c r="A17" s="248" t="s">
        <v>105</v>
      </c>
      <c r="B17" s="292">
        <f t="shared" ref="B17:B31" si="5">IF(IDC_Limit="No",IDC_OU,IDC_LimitAmt)</f>
        <v>0.55000000000000004</v>
      </c>
      <c r="C17" s="293">
        <f t="shared" ref="C17:C31" si="6">IDC_OU</f>
        <v>0.55000000000000004</v>
      </c>
      <c r="D17" s="293">
        <f t="shared" ref="D17" si="7">C17-IDC_P1</f>
        <v>0</v>
      </c>
      <c r="F17" s="248" t="s">
        <v>105</v>
      </c>
      <c r="G17" s="294" t="s">
        <v>185</v>
      </c>
      <c r="I17" s="594"/>
      <c r="J17" s="594"/>
      <c r="K17" s="594"/>
      <c r="L17" s="594"/>
      <c r="M17" s="594"/>
      <c r="R17" s="345">
        <v>6</v>
      </c>
      <c r="S17" s="395" t="s">
        <v>401</v>
      </c>
      <c r="T17" s="391">
        <v>1153.8499999999999</v>
      </c>
      <c r="U17" s="394">
        <f>(T17*26)/12</f>
        <v>2500.0083333333332</v>
      </c>
      <c r="V17" s="342">
        <f t="shared" si="4"/>
        <v>30000</v>
      </c>
      <c r="W17" s="343">
        <f t="shared" si="0"/>
        <v>23077</v>
      </c>
      <c r="X17" s="344">
        <f t="shared" si="1"/>
        <v>6923</v>
      </c>
      <c r="Y17" s="344">
        <f t="shared" si="2"/>
        <v>11539</v>
      </c>
      <c r="AA17" s="392"/>
    </row>
    <row r="18" spans="1:27" ht="15" customHeight="1">
      <c r="A18" s="248" t="s">
        <v>106</v>
      </c>
      <c r="B18" s="292">
        <f t="shared" si="5"/>
        <v>0.55000000000000004</v>
      </c>
      <c r="C18" s="293">
        <f t="shared" si="6"/>
        <v>0.55000000000000004</v>
      </c>
      <c r="D18" s="293">
        <f>C18-IDC_P2</f>
        <v>0</v>
      </c>
      <c r="F18" s="248" t="s">
        <v>106</v>
      </c>
      <c r="G18" s="293">
        <f t="shared" ref="G18:G31" si="8">CoL</f>
        <v>0.03</v>
      </c>
      <c r="I18" s="594"/>
      <c r="J18" s="594"/>
      <c r="K18" s="594"/>
      <c r="L18" s="594"/>
      <c r="M18" s="594"/>
      <c r="R18" s="345">
        <v>7</v>
      </c>
      <c r="S18" s="395" t="s">
        <v>400</v>
      </c>
      <c r="T18" s="391">
        <v>1192.31</v>
      </c>
      <c r="U18" s="394">
        <f>(T18*26)/12</f>
        <v>2583.3383333333331</v>
      </c>
      <c r="V18" s="342">
        <f t="shared" si="4"/>
        <v>31000</v>
      </c>
      <c r="W18" s="343">
        <f t="shared" si="0"/>
        <v>23846</v>
      </c>
      <c r="X18" s="344">
        <f t="shared" si="1"/>
        <v>7154</v>
      </c>
      <c r="Y18" s="344">
        <f t="shared" si="2"/>
        <v>11923</v>
      </c>
      <c r="AA18" s="392"/>
    </row>
    <row r="19" spans="1:27" ht="15" customHeight="1">
      <c r="A19" s="248" t="s">
        <v>107</v>
      </c>
      <c r="B19" s="292">
        <f t="shared" si="5"/>
        <v>0.55000000000000004</v>
      </c>
      <c r="C19" s="293">
        <f t="shared" si="6"/>
        <v>0.55000000000000004</v>
      </c>
      <c r="D19" s="293">
        <f>C19-IDC_P3</f>
        <v>0</v>
      </c>
      <c r="F19" s="248" t="s">
        <v>107</v>
      </c>
      <c r="G19" s="293">
        <f t="shared" si="8"/>
        <v>0.03</v>
      </c>
      <c r="I19" s="594"/>
      <c r="J19" s="594"/>
      <c r="K19" s="594"/>
      <c r="L19" s="594"/>
      <c r="M19" s="594"/>
      <c r="R19" s="345">
        <v>8</v>
      </c>
      <c r="S19" s="341" t="s">
        <v>333</v>
      </c>
      <c r="T19" s="391">
        <v>1133</v>
      </c>
      <c r="U19" s="394">
        <f t="shared" ref="U19:U20" si="9">(T19*26)/12</f>
        <v>2454.8333333333335</v>
      </c>
      <c r="V19" s="342">
        <f t="shared" si="4"/>
        <v>29458</v>
      </c>
      <c r="W19" s="343">
        <f t="shared" si="0"/>
        <v>22660</v>
      </c>
      <c r="X19" s="344">
        <f t="shared" si="1"/>
        <v>6798</v>
      </c>
      <c r="Y19" s="344">
        <f t="shared" si="2"/>
        <v>11330</v>
      </c>
      <c r="AA19" s="392"/>
    </row>
    <row r="20" spans="1:27" ht="15" customHeight="1">
      <c r="A20" s="248" t="s">
        <v>108</v>
      </c>
      <c r="B20" s="292">
        <f t="shared" si="5"/>
        <v>0.55000000000000004</v>
      </c>
      <c r="C20" s="293">
        <f t="shared" si="6"/>
        <v>0.55000000000000004</v>
      </c>
      <c r="D20" s="293">
        <f>C20-IDC_P4</f>
        <v>0</v>
      </c>
      <c r="F20" s="248" t="s">
        <v>108</v>
      </c>
      <c r="G20" s="293">
        <f t="shared" si="8"/>
        <v>0.03</v>
      </c>
      <c r="I20" s="594"/>
      <c r="J20" s="594"/>
      <c r="K20" s="594"/>
      <c r="L20" s="594"/>
      <c r="M20" s="594"/>
      <c r="R20" s="345">
        <v>9</v>
      </c>
      <c r="S20" s="341" t="s">
        <v>334</v>
      </c>
      <c r="T20" s="391">
        <v>1236</v>
      </c>
      <c r="U20" s="394">
        <f t="shared" si="9"/>
        <v>2678</v>
      </c>
      <c r="V20" s="342">
        <f t="shared" si="4"/>
        <v>32136</v>
      </c>
      <c r="W20" s="343">
        <f t="shared" si="0"/>
        <v>24720</v>
      </c>
      <c r="X20" s="344">
        <f t="shared" si="1"/>
        <v>7416</v>
      </c>
      <c r="Y20" s="344">
        <f t="shared" si="2"/>
        <v>12360</v>
      </c>
      <c r="AA20" s="392"/>
    </row>
    <row r="21" spans="1:27" ht="15" customHeight="1">
      <c r="A21" s="248" t="s">
        <v>109</v>
      </c>
      <c r="B21" s="292">
        <f t="shared" si="5"/>
        <v>0.55000000000000004</v>
      </c>
      <c r="C21" s="293">
        <f t="shared" si="6"/>
        <v>0.55000000000000004</v>
      </c>
      <c r="D21" s="293">
        <f>C21-IDC_P5</f>
        <v>0</v>
      </c>
      <c r="F21" s="248" t="s">
        <v>109</v>
      </c>
      <c r="G21" s="293">
        <f t="shared" si="8"/>
        <v>0.03</v>
      </c>
      <c r="R21" s="577">
        <v>10</v>
      </c>
      <c r="S21" s="563" t="s">
        <v>397</v>
      </c>
      <c r="T21" s="565">
        <v>1215.2</v>
      </c>
      <c r="U21" s="567">
        <f>(T21*26)/12</f>
        <v>2632.9333333333334</v>
      </c>
      <c r="V21" s="592">
        <f>ROUND(T21*26,0)</f>
        <v>31595</v>
      </c>
      <c r="W21" s="572">
        <f t="shared" si="0"/>
        <v>24304</v>
      </c>
      <c r="X21" s="561">
        <f t="shared" si="1"/>
        <v>7291</v>
      </c>
      <c r="Y21" s="561">
        <f t="shared" si="2"/>
        <v>12152</v>
      </c>
      <c r="AA21" s="392"/>
    </row>
    <row r="22" spans="1:27" ht="15" customHeight="1">
      <c r="A22" s="248" t="s">
        <v>203</v>
      </c>
      <c r="B22" s="292">
        <f t="shared" si="5"/>
        <v>0.55000000000000004</v>
      </c>
      <c r="C22" s="293">
        <f t="shared" si="6"/>
        <v>0.55000000000000004</v>
      </c>
      <c r="D22" s="293">
        <f>C22-IDC_P6</f>
        <v>0</v>
      </c>
      <c r="F22" s="248" t="s">
        <v>203</v>
      </c>
      <c r="G22" s="293">
        <f t="shared" si="8"/>
        <v>0.03</v>
      </c>
      <c r="I22" s="149" t="s">
        <v>124</v>
      </c>
      <c r="J22" s="150"/>
      <c r="K22" s="150"/>
      <c r="R22" s="595"/>
      <c r="S22" s="564"/>
      <c r="T22" s="566"/>
      <c r="U22" s="568"/>
      <c r="V22" s="593">
        <f t="shared" si="4"/>
        <v>0</v>
      </c>
      <c r="W22" s="573">
        <f t="shared" si="0"/>
        <v>0</v>
      </c>
      <c r="X22" s="562">
        <f t="shared" si="1"/>
        <v>0</v>
      </c>
      <c r="Y22" s="562">
        <f t="shared" si="2"/>
        <v>0</v>
      </c>
      <c r="AA22" s="392"/>
    </row>
    <row r="23" spans="1:27" ht="15" customHeight="1">
      <c r="A23" s="248" t="s">
        <v>204</v>
      </c>
      <c r="B23" s="292">
        <f t="shared" si="5"/>
        <v>0.55000000000000004</v>
      </c>
      <c r="C23" s="293">
        <f t="shared" si="6"/>
        <v>0.55000000000000004</v>
      </c>
      <c r="D23" s="293">
        <f>C23-IDC_P7</f>
        <v>0</v>
      </c>
      <c r="F23" s="248" t="s">
        <v>204</v>
      </c>
      <c r="G23" s="293">
        <f t="shared" si="8"/>
        <v>0.03</v>
      </c>
      <c r="I23" s="149" t="s">
        <v>202</v>
      </c>
      <c r="J23" s="149"/>
      <c r="L23" s="261">
        <v>1378</v>
      </c>
      <c r="R23" s="577">
        <v>11</v>
      </c>
      <c r="S23" s="597" t="s">
        <v>335</v>
      </c>
      <c r="T23" s="565">
        <v>1275.96</v>
      </c>
      <c r="U23" s="567">
        <f t="shared" ref="U23" si="10">(T23*26)/12</f>
        <v>2764.58</v>
      </c>
      <c r="V23" s="592">
        <f>ROUND(T23*26,0)</f>
        <v>33175</v>
      </c>
      <c r="W23" s="569">
        <f t="shared" si="0"/>
        <v>25519</v>
      </c>
      <c r="X23" s="561">
        <f t="shared" si="1"/>
        <v>7656</v>
      </c>
      <c r="Y23" s="561">
        <f t="shared" si="2"/>
        <v>12760</v>
      </c>
      <c r="AA23" s="392"/>
    </row>
    <row r="24" spans="1:27" ht="15" customHeight="1">
      <c r="A24" s="248" t="s">
        <v>205</v>
      </c>
      <c r="B24" s="292">
        <f t="shared" si="5"/>
        <v>0.55000000000000004</v>
      </c>
      <c r="C24" s="293">
        <f t="shared" si="6"/>
        <v>0.55000000000000004</v>
      </c>
      <c r="D24" s="293">
        <f>C24-IDC_P8</f>
        <v>0</v>
      </c>
      <c r="F24" s="248" t="s">
        <v>205</v>
      </c>
      <c r="G24" s="293">
        <f t="shared" si="8"/>
        <v>0.03</v>
      </c>
      <c r="I24" s="149" t="s">
        <v>312</v>
      </c>
      <c r="J24" s="149"/>
      <c r="L24" s="261">
        <v>1378</v>
      </c>
      <c r="R24" s="595"/>
      <c r="S24" s="564"/>
      <c r="T24" s="566"/>
      <c r="U24" s="568"/>
      <c r="V24" s="593">
        <f t="shared" si="4"/>
        <v>0</v>
      </c>
      <c r="W24" s="570">
        <f t="shared" si="0"/>
        <v>0</v>
      </c>
      <c r="X24" s="562">
        <f t="shared" si="1"/>
        <v>0</v>
      </c>
      <c r="Y24" s="562">
        <f t="shared" si="2"/>
        <v>0</v>
      </c>
      <c r="AA24" s="392"/>
    </row>
    <row r="25" spans="1:27" ht="15" customHeight="1">
      <c r="A25" s="248" t="s">
        <v>206</v>
      </c>
      <c r="B25" s="292">
        <f t="shared" si="5"/>
        <v>0.55000000000000004</v>
      </c>
      <c r="C25" s="293">
        <f t="shared" si="6"/>
        <v>0.55000000000000004</v>
      </c>
      <c r="D25" s="293">
        <f>C25-IDC_P9</f>
        <v>0</v>
      </c>
      <c r="F25" s="248" t="s">
        <v>206</v>
      </c>
      <c r="G25" s="293">
        <f t="shared" si="8"/>
        <v>0.03</v>
      </c>
      <c r="I25" s="149" t="s">
        <v>313</v>
      </c>
      <c r="J25" s="149"/>
      <c r="L25" s="261">
        <v>1378</v>
      </c>
      <c r="R25" s="577">
        <v>12</v>
      </c>
      <c r="S25" s="563" t="s">
        <v>398</v>
      </c>
      <c r="T25" s="565">
        <v>1314.24</v>
      </c>
      <c r="U25" s="567">
        <f t="shared" ref="U25" si="11">(T25*26)/12</f>
        <v>2847.52</v>
      </c>
      <c r="V25" s="592">
        <f t="shared" ref="V25" si="12">ROUND(T25*26,0)</f>
        <v>34170</v>
      </c>
      <c r="W25" s="572">
        <f t="shared" si="0"/>
        <v>26285</v>
      </c>
      <c r="X25" s="574">
        <f t="shared" si="1"/>
        <v>7885</v>
      </c>
      <c r="Y25" s="574">
        <f t="shared" si="2"/>
        <v>13142</v>
      </c>
      <c r="AA25" s="392"/>
    </row>
    <row r="26" spans="1:27" ht="15" customHeight="1">
      <c r="A26" s="248" t="s">
        <v>207</v>
      </c>
      <c r="B26" s="292">
        <f t="shared" si="5"/>
        <v>0.55000000000000004</v>
      </c>
      <c r="C26" s="293">
        <f t="shared" si="6"/>
        <v>0.55000000000000004</v>
      </c>
      <c r="D26" s="293">
        <f>C26-IDC_P10</f>
        <v>0</v>
      </c>
      <c r="F26" s="248" t="s">
        <v>207</v>
      </c>
      <c r="G26" s="293">
        <f t="shared" si="8"/>
        <v>0.03</v>
      </c>
      <c r="I26" s="149"/>
      <c r="J26" s="149"/>
      <c r="L26" s="149"/>
      <c r="R26" s="595"/>
      <c r="S26" s="564"/>
      <c r="T26" s="566"/>
      <c r="U26" s="568"/>
      <c r="V26" s="593">
        <f t="shared" si="4"/>
        <v>0</v>
      </c>
      <c r="W26" s="573">
        <f t="shared" si="0"/>
        <v>0</v>
      </c>
      <c r="X26" s="575">
        <f t="shared" si="1"/>
        <v>0</v>
      </c>
      <c r="Y26" s="575">
        <f t="shared" si="2"/>
        <v>0</v>
      </c>
      <c r="AA26" s="392"/>
    </row>
    <row r="27" spans="1:27" ht="15" customHeight="1">
      <c r="A27" s="248" t="s">
        <v>231</v>
      </c>
      <c r="B27" s="292">
        <f t="shared" si="5"/>
        <v>0.55000000000000004</v>
      </c>
      <c r="C27" s="293">
        <f t="shared" si="6"/>
        <v>0.55000000000000004</v>
      </c>
      <c r="D27" s="293">
        <f>C27-IDC_P11</f>
        <v>0</v>
      </c>
      <c r="F27" s="248" t="s">
        <v>231</v>
      </c>
      <c r="G27" s="293">
        <f t="shared" si="8"/>
        <v>0.03</v>
      </c>
      <c r="I27" s="44" t="s">
        <v>346</v>
      </c>
      <c r="L27" s="151"/>
      <c r="R27" s="589">
        <v>13</v>
      </c>
      <c r="S27" s="590" t="s">
        <v>336</v>
      </c>
      <c r="T27" s="591">
        <v>1353.67</v>
      </c>
      <c r="U27" s="567">
        <f t="shared" ref="U27" si="13">(T27*26)/12</f>
        <v>2932.9516666666664</v>
      </c>
      <c r="V27" s="592">
        <f t="shared" ref="V27" si="14">ROUND(T27*26,0)</f>
        <v>35195</v>
      </c>
      <c r="W27" s="576">
        <f t="shared" si="0"/>
        <v>27073</v>
      </c>
      <c r="X27" s="571">
        <f t="shared" si="1"/>
        <v>8122</v>
      </c>
      <c r="Y27" s="571">
        <f t="shared" si="2"/>
        <v>13537</v>
      </c>
      <c r="AA27" s="392"/>
    </row>
    <row r="28" spans="1:27" ht="15" customHeight="1">
      <c r="A28" s="248" t="s">
        <v>232</v>
      </c>
      <c r="B28" s="292">
        <f t="shared" si="5"/>
        <v>0.55000000000000004</v>
      </c>
      <c r="C28" s="293">
        <f t="shared" si="6"/>
        <v>0.55000000000000004</v>
      </c>
      <c r="D28" s="293">
        <f>C28-IDC_P12</f>
        <v>0</v>
      </c>
      <c r="F28" s="248" t="s">
        <v>232</v>
      </c>
      <c r="G28" s="293">
        <f t="shared" si="8"/>
        <v>0.03</v>
      </c>
      <c r="I28" s="149" t="s">
        <v>314</v>
      </c>
      <c r="R28" s="589"/>
      <c r="S28" s="590"/>
      <c r="T28" s="591"/>
      <c r="U28" s="568"/>
      <c r="V28" s="593">
        <f t="shared" si="4"/>
        <v>0</v>
      </c>
      <c r="W28" s="576">
        <f t="shared" si="0"/>
        <v>0</v>
      </c>
      <c r="X28" s="571">
        <f t="shared" si="1"/>
        <v>0</v>
      </c>
      <c r="Y28" s="571">
        <f t="shared" si="2"/>
        <v>0</v>
      </c>
    </row>
    <row r="29" spans="1:27" ht="15" customHeight="1">
      <c r="A29" s="248" t="s">
        <v>233</v>
      </c>
      <c r="B29" s="292">
        <f t="shared" si="5"/>
        <v>0.55000000000000004</v>
      </c>
      <c r="C29" s="293">
        <f t="shared" si="6"/>
        <v>0.55000000000000004</v>
      </c>
      <c r="D29" s="293">
        <f>C29-IDC_P13</f>
        <v>0</v>
      </c>
      <c r="F29" s="248" t="s">
        <v>233</v>
      </c>
      <c r="G29" s="293">
        <f t="shared" si="8"/>
        <v>0.03</v>
      </c>
      <c r="R29" s="350"/>
      <c r="S29" s="346"/>
      <c r="T29" s="347"/>
      <c r="U29" s="348"/>
      <c r="V29" s="348"/>
      <c r="W29" s="348"/>
      <c r="X29" s="349"/>
      <c r="Y29" s="349"/>
    </row>
    <row r="30" spans="1:27" ht="15" customHeight="1">
      <c r="A30" s="248" t="s">
        <v>234</v>
      </c>
      <c r="B30" s="292">
        <f t="shared" si="5"/>
        <v>0.55000000000000004</v>
      </c>
      <c r="C30" s="293">
        <f t="shared" si="6"/>
        <v>0.55000000000000004</v>
      </c>
      <c r="D30" s="293">
        <f>C30-IDC_P14</f>
        <v>0</v>
      </c>
      <c r="F30" s="248" t="s">
        <v>234</v>
      </c>
      <c r="G30" s="293">
        <f t="shared" si="8"/>
        <v>0.03</v>
      </c>
      <c r="R30" s="350"/>
      <c r="S30" s="373" t="s">
        <v>344</v>
      </c>
      <c r="T30" s="374">
        <f>(12/26)*10</f>
        <v>4.6153846153846159</v>
      </c>
      <c r="U30" s="375" t="s">
        <v>338</v>
      </c>
      <c r="V30" s="340"/>
      <c r="W30" s="559" t="s">
        <v>402</v>
      </c>
      <c r="X30" s="560"/>
      <c r="Y30" s="560"/>
    </row>
    <row r="31" spans="1:27" ht="15" customHeight="1">
      <c r="A31" s="248" t="s">
        <v>235</v>
      </c>
      <c r="B31" s="292">
        <f t="shared" si="5"/>
        <v>0.55000000000000004</v>
      </c>
      <c r="C31" s="293">
        <f t="shared" si="6"/>
        <v>0.55000000000000004</v>
      </c>
      <c r="D31" s="293">
        <f>C31-IDC_P15</f>
        <v>0</v>
      </c>
      <c r="F31" s="248" t="s">
        <v>235</v>
      </c>
      <c r="G31" s="293">
        <f t="shared" si="8"/>
        <v>0.03</v>
      </c>
      <c r="J31" s="286"/>
      <c r="K31" s="286"/>
      <c r="L31" s="286"/>
      <c r="R31" s="350"/>
      <c r="S31" s="373" t="s">
        <v>337</v>
      </c>
      <c r="T31" s="374">
        <f>(12/26)*10</f>
        <v>4.6153846153846159</v>
      </c>
      <c r="U31" s="375" t="s">
        <v>338</v>
      </c>
      <c r="V31" s="340"/>
      <c r="W31" s="346"/>
      <c r="X31" s="346"/>
      <c r="Y31" s="346"/>
    </row>
    <row r="32" spans="1:27" ht="15" customHeight="1">
      <c r="I32" s="286"/>
      <c r="J32" s="286"/>
      <c r="K32" s="286"/>
      <c r="L32" s="286"/>
      <c r="R32" s="350"/>
      <c r="S32" s="379" t="s">
        <v>345</v>
      </c>
      <c r="T32" s="376">
        <f>SUM(T30:T31)</f>
        <v>9.2307692307692317</v>
      </c>
      <c r="U32" s="377" t="s">
        <v>338</v>
      </c>
      <c r="V32" s="340"/>
      <c r="W32" s="346"/>
      <c r="X32" s="346"/>
      <c r="Y32" s="346"/>
    </row>
    <row r="33" spans="1:25" ht="15" customHeight="1">
      <c r="A33" s="44"/>
      <c r="C33" s="142" t="s">
        <v>131</v>
      </c>
      <c r="D33" s="252">
        <v>25000</v>
      </c>
      <c r="E33" s="209"/>
      <c r="I33" s="286"/>
      <c r="J33" s="286"/>
      <c r="K33" s="286"/>
      <c r="L33" s="286"/>
      <c r="R33" s="350"/>
      <c r="S33" s="373" t="s">
        <v>339</v>
      </c>
      <c r="T33" s="374">
        <f>(12/26)*6</f>
        <v>2.7692307692307692</v>
      </c>
      <c r="U33" s="375" t="s">
        <v>338</v>
      </c>
      <c r="V33" s="340"/>
      <c r="W33" s="346"/>
      <c r="X33" s="346"/>
      <c r="Y33" s="346"/>
    </row>
    <row r="34" spans="1:25" ht="15" customHeight="1">
      <c r="A34" s="44" t="str">
        <f>"OU charges IDC on the first "&amp; TEXT(SubIDClimit,"$#,###") &amp;" of the subcontract total."</f>
        <v>OU charges IDC on the first $25,000 of the subcontract total.</v>
      </c>
      <c r="B34" s="209"/>
      <c r="C34" s="209"/>
      <c r="D34" s="209"/>
      <c r="E34" s="247"/>
      <c r="I34" s="286"/>
      <c r="J34" s="286"/>
      <c r="K34" s="286"/>
      <c r="L34" s="286"/>
      <c r="S34" s="375" t="s">
        <v>340</v>
      </c>
      <c r="T34" s="378">
        <f>SUM(T32:T33)</f>
        <v>12</v>
      </c>
      <c r="U34" s="375" t="s">
        <v>338</v>
      </c>
      <c r="W34" s="346"/>
      <c r="X34" s="346"/>
      <c r="Y34" s="346"/>
    </row>
    <row r="35" spans="1:25" ht="15" customHeight="1">
      <c r="B35" s="247"/>
      <c r="C35" s="247"/>
      <c r="D35" s="247"/>
      <c r="I35" s="286"/>
      <c r="J35" s="286"/>
      <c r="K35" s="286"/>
      <c r="L35" s="286"/>
      <c r="W35" s="346"/>
      <c r="X35" s="346"/>
      <c r="Y35" s="346"/>
    </row>
    <row r="36" spans="1:25" ht="15" customHeight="1">
      <c r="A36" s="600" t="s">
        <v>296</v>
      </c>
      <c r="B36" s="600"/>
      <c r="C36" s="600"/>
      <c r="F36" s="43" t="s">
        <v>395</v>
      </c>
    </row>
    <row r="37" spans="1:25" ht="15" customHeight="1">
      <c r="A37" s="192"/>
      <c r="B37" s="193" t="s">
        <v>110</v>
      </c>
      <c r="C37" s="193" t="s">
        <v>111</v>
      </c>
      <c r="F37" s="386">
        <v>225700</v>
      </c>
      <c r="G37" s="387" t="s">
        <v>387</v>
      </c>
      <c r="I37" s="286"/>
      <c r="J37" s="286"/>
      <c r="K37" s="286"/>
      <c r="L37" s="286"/>
    </row>
    <row r="38" spans="1:25" ht="15" customHeight="1">
      <c r="A38" s="194" t="s">
        <v>105</v>
      </c>
      <c r="B38" s="195" t="str">
        <f>IF(End_P1="","No","Yes")</f>
        <v>No</v>
      </c>
      <c r="C38" s="195">
        <f>IF(End_P1="",0,1)</f>
        <v>0</v>
      </c>
      <c r="F38" s="386">
        <v>169275</v>
      </c>
      <c r="G38" s="388" t="s">
        <v>388</v>
      </c>
      <c r="I38" s="286"/>
      <c r="J38" s="286"/>
      <c r="K38" s="286"/>
      <c r="L38" s="286"/>
    </row>
    <row r="39" spans="1:25" ht="15" customHeight="1">
      <c r="A39" s="194" t="s">
        <v>106</v>
      </c>
      <c r="B39" s="195" t="str">
        <f>IF(End_P2="","No","Yes")</f>
        <v>No</v>
      </c>
      <c r="C39" s="195">
        <f>IF(End_P2="",0,1)</f>
        <v>0</v>
      </c>
    </row>
    <row r="40" spans="1:25" ht="15" customHeight="1">
      <c r="A40" s="194" t="s">
        <v>107</v>
      </c>
      <c r="B40" s="195" t="str">
        <f>IF(End_P3="","No","Yes")</f>
        <v>No</v>
      </c>
      <c r="C40" s="195">
        <f>IF(End_P3="",0,1)</f>
        <v>0</v>
      </c>
      <c r="F40" s="441" t="s">
        <v>384</v>
      </c>
      <c r="G40" s="441"/>
      <c r="H40" s="441"/>
      <c r="I40" s="441"/>
      <c r="J40" s="441"/>
      <c r="K40" s="286"/>
      <c r="L40" s="286"/>
    </row>
    <row r="41" spans="1:25" ht="15" customHeight="1">
      <c r="A41" s="194" t="s">
        <v>108</v>
      </c>
      <c r="B41" s="195" t="str">
        <f>IF(End_P4="","No","Yes")</f>
        <v>No</v>
      </c>
      <c r="C41" s="195">
        <f>IF(End_P4="",0,1)</f>
        <v>0</v>
      </c>
      <c r="F41" s="286"/>
      <c r="G41" s="286"/>
    </row>
    <row r="42" spans="1:25" ht="15" customHeight="1">
      <c r="A42" s="194" t="s">
        <v>109</v>
      </c>
      <c r="B42" s="195" t="str">
        <f>IF(End_P5="","No","Yes")</f>
        <v>No</v>
      </c>
      <c r="C42" s="195">
        <f>IF(End_P5="",0,1)</f>
        <v>0</v>
      </c>
      <c r="F42" s="441" t="s">
        <v>392</v>
      </c>
      <c r="G42" s="441"/>
      <c r="H42" s="441"/>
      <c r="I42" s="441"/>
      <c r="J42" s="441"/>
      <c r="K42" s="441"/>
      <c r="L42" s="441"/>
    </row>
    <row r="43" spans="1:25" ht="15" customHeight="1">
      <c r="A43" s="194" t="s">
        <v>203</v>
      </c>
      <c r="B43" s="195" t="str">
        <f>IF(End_P6="","No","Yes")</f>
        <v>No</v>
      </c>
      <c r="C43" s="195">
        <f>IF(End_P6="",0,1)</f>
        <v>0</v>
      </c>
    </row>
    <row r="44" spans="1:25" ht="15" customHeight="1">
      <c r="A44" s="194" t="s">
        <v>204</v>
      </c>
      <c r="B44" s="195" t="str">
        <f>IF(End_P7="","No","Yes")</f>
        <v>No</v>
      </c>
      <c r="C44" s="195">
        <f>IF(End_P7="",0,1)</f>
        <v>0</v>
      </c>
      <c r="F44" s="286"/>
      <c r="G44" s="286"/>
    </row>
    <row r="45" spans="1:25" ht="15" customHeight="1">
      <c r="A45" s="194" t="s">
        <v>205</v>
      </c>
      <c r="B45" s="195" t="str">
        <f>IF(End_P8="","No","Yes")</f>
        <v>No</v>
      </c>
      <c r="C45" s="195">
        <f>IF(End_P8="",0,1)</f>
        <v>0</v>
      </c>
      <c r="F45" s="286"/>
      <c r="G45" s="286"/>
    </row>
    <row r="46" spans="1:25" ht="15" customHeight="1">
      <c r="A46" s="194" t="s">
        <v>206</v>
      </c>
      <c r="B46" s="195" t="str">
        <f>IF(End_P9="","No","Yes")</f>
        <v>No</v>
      </c>
      <c r="C46" s="195">
        <f>IF(End_P9="",0,1)</f>
        <v>0</v>
      </c>
      <c r="F46" s="286"/>
      <c r="G46" s="286"/>
    </row>
    <row r="47" spans="1:25" ht="15" customHeight="1">
      <c r="A47" s="194" t="s">
        <v>207</v>
      </c>
      <c r="B47" s="195" t="str">
        <f>IF(End_P10="","No","Yes")</f>
        <v>No</v>
      </c>
      <c r="C47" s="195">
        <f>IF(End_P10="",0,1)</f>
        <v>0</v>
      </c>
      <c r="F47" s="286"/>
      <c r="G47" s="286"/>
    </row>
    <row r="48" spans="1:25" ht="15" customHeight="1">
      <c r="A48" s="194" t="s">
        <v>231</v>
      </c>
      <c r="B48" s="195" t="str">
        <f>IF(End_P11="","No","Yes")</f>
        <v>No</v>
      </c>
      <c r="C48" s="195">
        <f>IF(End_P11="",0,1)</f>
        <v>0</v>
      </c>
    </row>
    <row r="49" spans="1:6" ht="15" customHeight="1">
      <c r="A49" s="194" t="s">
        <v>232</v>
      </c>
      <c r="B49" s="195" t="str">
        <f>IF(End_P12="","No","Yes")</f>
        <v>No</v>
      </c>
      <c r="C49" s="195">
        <f>IF(End_P12="",0,1)</f>
        <v>0</v>
      </c>
    </row>
    <row r="50" spans="1:6" ht="15" customHeight="1">
      <c r="A50" s="194" t="s">
        <v>233</v>
      </c>
      <c r="B50" s="195" t="str">
        <f>IF(End_P13="","No","Yes")</f>
        <v>No</v>
      </c>
      <c r="C50" s="195">
        <f>IF(End_P13="",0,1)</f>
        <v>0</v>
      </c>
    </row>
    <row r="51" spans="1:6" ht="15" customHeight="1">
      <c r="A51" s="194" t="s">
        <v>234</v>
      </c>
      <c r="B51" s="195" t="str">
        <f>IF(End_P14="","No","Yes")</f>
        <v>No</v>
      </c>
      <c r="C51" s="195">
        <f>IF(End_P14="",0,1)</f>
        <v>0</v>
      </c>
    </row>
    <row r="52" spans="1:6" ht="15" customHeight="1">
      <c r="A52" s="194" t="s">
        <v>235</v>
      </c>
      <c r="B52" s="195" t="str">
        <f>IF(End_P15="","No","Yes")</f>
        <v>No</v>
      </c>
      <c r="C52" s="195">
        <f>IF(End_P15="",0,1)</f>
        <v>0</v>
      </c>
    </row>
    <row r="53" spans="1:6" ht="15" customHeight="1"/>
    <row r="54" spans="1:6" ht="15" customHeight="1">
      <c r="A54" s="305" t="s">
        <v>160</v>
      </c>
    </row>
    <row r="55" spans="1:6" ht="15" customHeight="1">
      <c r="A55" s="194" t="s">
        <v>161</v>
      </c>
      <c r="B55" s="302"/>
      <c r="C55" s="302"/>
      <c r="D55" s="302"/>
      <c r="E55" s="302"/>
      <c r="F55" s="302"/>
    </row>
    <row r="56" spans="1:6" ht="15" customHeight="1">
      <c r="A56" s="301" t="s">
        <v>163</v>
      </c>
      <c r="B56" s="301" t="s">
        <v>280</v>
      </c>
      <c r="C56" s="302"/>
      <c r="D56" s="302"/>
      <c r="E56" s="302"/>
      <c r="F56" s="302"/>
    </row>
    <row r="57" spans="1:6" ht="15" customHeight="1">
      <c r="A57" s="301" t="s">
        <v>162</v>
      </c>
      <c r="B57" s="302"/>
      <c r="C57" s="302"/>
      <c r="D57" s="302"/>
      <c r="E57" s="302"/>
      <c r="F57" s="302"/>
    </row>
    <row r="58" spans="1:6" ht="15" customHeight="1">
      <c r="A58" s="302"/>
      <c r="B58" s="302"/>
      <c r="C58" s="302"/>
      <c r="D58" s="302"/>
      <c r="E58" s="302"/>
      <c r="F58" s="302"/>
    </row>
    <row r="59" spans="1:6" ht="15" customHeight="1">
      <c r="A59" s="194" t="s">
        <v>188</v>
      </c>
      <c r="B59" s="302"/>
      <c r="C59" s="302"/>
      <c r="D59" s="302"/>
      <c r="E59" s="302"/>
      <c r="F59" s="302"/>
    </row>
    <row r="60" spans="1:6" ht="15" customHeight="1">
      <c r="A60" s="194" t="s">
        <v>186</v>
      </c>
      <c r="B60" s="193" t="s">
        <v>187</v>
      </c>
      <c r="C60" s="302"/>
      <c r="D60" s="302"/>
      <c r="E60" s="302"/>
      <c r="F60" s="302"/>
    </row>
    <row r="61" spans="1:6" ht="15" customHeight="1">
      <c r="A61" s="301" t="s">
        <v>167</v>
      </c>
      <c r="B61" s="303">
        <v>0.53500000000000003</v>
      </c>
      <c r="C61" s="302"/>
      <c r="D61" s="302"/>
      <c r="E61" s="302"/>
      <c r="F61" s="302"/>
    </row>
    <row r="62" spans="1:6" ht="15" customHeight="1">
      <c r="A62" s="301" t="s">
        <v>169</v>
      </c>
      <c r="B62" s="303">
        <v>0.26</v>
      </c>
      <c r="C62" s="302"/>
      <c r="D62" s="302"/>
      <c r="E62" s="302"/>
      <c r="F62" s="302"/>
    </row>
    <row r="63" spans="1:6" ht="15" customHeight="1">
      <c r="A63" s="301" t="s">
        <v>200</v>
      </c>
      <c r="B63" s="303">
        <v>0.26</v>
      </c>
      <c r="C63" s="302"/>
      <c r="D63" s="302"/>
      <c r="E63" s="302"/>
      <c r="F63" s="302"/>
    </row>
    <row r="64" spans="1:6" ht="15" customHeight="1">
      <c r="A64" s="301" t="s">
        <v>164</v>
      </c>
      <c r="B64" s="303">
        <v>0.55000000000000004</v>
      </c>
      <c r="C64" s="301" t="s">
        <v>280</v>
      </c>
      <c r="D64" s="302"/>
      <c r="E64" s="302"/>
      <c r="F64" s="302"/>
    </row>
    <row r="65" spans="1:6" ht="15" customHeight="1">
      <c r="A65" s="301" t="s">
        <v>168</v>
      </c>
      <c r="B65" s="303">
        <v>0.36299999999999999</v>
      </c>
      <c r="C65" s="302"/>
      <c r="D65" s="302"/>
      <c r="E65" s="302"/>
      <c r="F65" s="302"/>
    </row>
    <row r="66" spans="1:6" ht="15" customHeight="1">
      <c r="A66" s="302"/>
      <c r="B66" s="302"/>
      <c r="C66" s="302"/>
      <c r="D66" s="302"/>
      <c r="E66" s="302"/>
      <c r="F66" s="302"/>
    </row>
    <row r="67" spans="1:6" ht="15" customHeight="1">
      <c r="A67" s="194" t="s">
        <v>276</v>
      </c>
      <c r="B67" s="302"/>
      <c r="C67" s="302"/>
      <c r="D67" s="302"/>
      <c r="E67" s="302"/>
      <c r="F67" s="302"/>
    </row>
    <row r="68" spans="1:6" ht="15" customHeight="1">
      <c r="A68" s="194" t="s">
        <v>186</v>
      </c>
      <c r="B68" s="193" t="s">
        <v>187</v>
      </c>
      <c r="C68" s="302"/>
      <c r="D68" s="304"/>
      <c r="E68" s="302"/>
      <c r="F68" s="302"/>
    </row>
    <row r="69" spans="1:6" ht="15" customHeight="1">
      <c r="A69" s="301" t="s">
        <v>173</v>
      </c>
      <c r="B69" s="303">
        <v>0.03</v>
      </c>
      <c r="C69" s="302"/>
      <c r="D69" s="302"/>
      <c r="E69" s="302"/>
      <c r="F69" s="302"/>
    </row>
    <row r="70" spans="1:6" ht="15" customHeight="1">
      <c r="A70" s="301" t="s">
        <v>286</v>
      </c>
      <c r="B70" s="303">
        <v>0.05</v>
      </c>
      <c r="C70" s="302"/>
      <c r="D70" s="302"/>
      <c r="E70" s="302"/>
      <c r="F70" s="302"/>
    </row>
    <row r="71" spans="1:6" ht="15" customHeight="1">
      <c r="A71" s="301" t="s">
        <v>277</v>
      </c>
      <c r="B71" s="303">
        <v>0</v>
      </c>
      <c r="C71" s="301" t="s">
        <v>280</v>
      </c>
      <c r="D71" s="302"/>
      <c r="E71" s="302"/>
      <c r="F71" s="302"/>
    </row>
    <row r="72" spans="1:6" ht="15" customHeight="1">
      <c r="A72" s="302"/>
      <c r="B72" s="302"/>
      <c r="C72" s="302"/>
      <c r="D72" s="302"/>
      <c r="E72" s="302"/>
      <c r="F72" s="302"/>
    </row>
    <row r="73" spans="1:6" ht="15" customHeight="1">
      <c r="A73" s="194" t="s">
        <v>290</v>
      </c>
      <c r="B73" s="302"/>
      <c r="C73" s="302"/>
      <c r="D73" s="302"/>
      <c r="E73" s="302"/>
      <c r="F73" s="302"/>
    </row>
    <row r="74" spans="1:6" ht="15" customHeight="1">
      <c r="A74" s="194" t="s">
        <v>186</v>
      </c>
      <c r="B74" s="302"/>
      <c r="C74" s="302"/>
      <c r="D74" s="304"/>
      <c r="E74" s="302"/>
      <c r="F74" s="302"/>
    </row>
    <row r="75" spans="1:6" ht="15" customHeight="1">
      <c r="A75" s="301" t="s">
        <v>291</v>
      </c>
      <c r="B75" s="301" t="s">
        <v>280</v>
      </c>
      <c r="C75" s="302"/>
      <c r="D75" s="302"/>
      <c r="E75" s="302"/>
      <c r="F75" s="302"/>
    </row>
    <row r="76" spans="1:6" ht="15" customHeight="1">
      <c r="A76" s="301" t="s">
        <v>292</v>
      </c>
      <c r="B76" s="302"/>
      <c r="C76" s="302"/>
      <c r="D76" s="302"/>
      <c r="E76" s="302"/>
      <c r="F76" s="302"/>
    </row>
    <row r="77" spans="1:6" ht="15" customHeight="1">
      <c r="A77" s="302"/>
      <c r="B77" s="302"/>
      <c r="C77" s="302"/>
      <c r="D77" s="302"/>
      <c r="E77" s="302"/>
      <c r="F77" s="302"/>
    </row>
    <row r="78" spans="1:6" ht="15" customHeight="1">
      <c r="A78" s="194" t="s">
        <v>303</v>
      </c>
      <c r="B78" s="302"/>
      <c r="C78" s="302"/>
      <c r="D78" s="302"/>
      <c r="E78" s="302"/>
      <c r="F78" s="302"/>
    </row>
    <row r="79" spans="1:6" ht="15" customHeight="1">
      <c r="A79" s="194" t="s">
        <v>186</v>
      </c>
      <c r="B79" s="302"/>
      <c r="C79" s="302"/>
      <c r="D79" s="304"/>
      <c r="E79" s="302"/>
      <c r="F79" s="302"/>
    </row>
    <row r="80" spans="1:6" ht="15" customHeight="1">
      <c r="A80" s="301"/>
      <c r="B80" s="302"/>
      <c r="C80" s="302"/>
      <c r="D80" s="304"/>
      <c r="E80" s="302"/>
      <c r="F80" s="302"/>
    </row>
    <row r="81" spans="1:6" ht="15" customHeight="1">
      <c r="A81" s="301" t="s">
        <v>304</v>
      </c>
      <c r="B81" s="301"/>
      <c r="C81" s="302"/>
      <c r="D81" s="302"/>
      <c r="E81" s="302"/>
      <c r="F81" s="302"/>
    </row>
    <row r="82" spans="1:6" ht="15" customHeight="1">
      <c r="A82" s="301" t="s">
        <v>305</v>
      </c>
      <c r="B82" s="302"/>
      <c r="C82" s="302"/>
      <c r="D82" s="302"/>
      <c r="E82" s="302"/>
      <c r="F82" s="302"/>
    </row>
    <row r="83" spans="1:6">
      <c r="A83" s="302"/>
      <c r="B83" s="302"/>
      <c r="C83" s="302"/>
      <c r="D83" s="302"/>
      <c r="E83" s="302"/>
      <c r="F83" s="302"/>
    </row>
    <row r="84" spans="1:6">
      <c r="A84" s="194" t="s">
        <v>369</v>
      </c>
      <c r="B84" s="302"/>
      <c r="C84" s="302"/>
      <c r="D84" s="302"/>
      <c r="E84" s="302"/>
      <c r="F84" s="302"/>
    </row>
    <row r="85" spans="1:6">
      <c r="A85" s="194" t="s">
        <v>186</v>
      </c>
      <c r="B85" s="194" t="s">
        <v>370</v>
      </c>
      <c r="C85" s="302"/>
      <c r="D85" s="304"/>
      <c r="E85" s="302"/>
      <c r="F85" s="302"/>
    </row>
    <row r="86" spans="1:6">
      <c r="A86" s="301"/>
      <c r="B86" s="301"/>
      <c r="C86" s="301" t="s">
        <v>280</v>
      </c>
      <c r="D86" s="304"/>
      <c r="E86" s="302"/>
      <c r="F86" s="302"/>
    </row>
    <row r="87" spans="1:6">
      <c r="A87" s="301" t="s">
        <v>362</v>
      </c>
      <c r="B87" s="351">
        <f>12/26*20</f>
        <v>9.2307692307692317</v>
      </c>
      <c r="C87" s="302"/>
      <c r="D87" s="302"/>
      <c r="E87" s="302"/>
      <c r="F87" s="302"/>
    </row>
    <row r="88" spans="1:6">
      <c r="A88" s="301" t="s">
        <v>366</v>
      </c>
      <c r="B88" s="351">
        <f>T30</f>
        <v>4.6153846153846159</v>
      </c>
      <c r="C88" s="302"/>
      <c r="D88" s="302"/>
      <c r="E88" s="302"/>
      <c r="F88" s="302"/>
    </row>
    <row r="89" spans="1:6">
      <c r="A89" s="301" t="s">
        <v>367</v>
      </c>
      <c r="B89" s="351">
        <f>T31</f>
        <v>4.6153846153846159</v>
      </c>
      <c r="C89" s="302"/>
      <c r="D89" s="302"/>
      <c r="E89" s="302"/>
      <c r="F89" s="302"/>
    </row>
    <row r="90" spans="1:6">
      <c r="A90" s="301" t="s">
        <v>368</v>
      </c>
      <c r="B90" s="351">
        <f>T33</f>
        <v>2.7692307692307692</v>
      </c>
      <c r="C90" s="302"/>
      <c r="D90" s="302"/>
      <c r="E90" s="302"/>
      <c r="F90" s="302"/>
    </row>
    <row r="91" spans="1:6">
      <c r="A91" s="301" t="s">
        <v>379</v>
      </c>
      <c r="B91" s="351">
        <v>1</v>
      </c>
      <c r="C91" s="302"/>
      <c r="D91" s="302"/>
      <c r="E91" s="302"/>
      <c r="F91" s="302"/>
    </row>
    <row r="92" spans="1:6">
      <c r="A92" s="301" t="s">
        <v>378</v>
      </c>
      <c r="B92" s="351">
        <v>2</v>
      </c>
      <c r="C92" s="302"/>
      <c r="D92" s="302"/>
      <c r="E92" s="302"/>
      <c r="F92" s="302"/>
    </row>
    <row r="93" spans="1:6">
      <c r="A93" s="301" t="s">
        <v>377</v>
      </c>
      <c r="B93" s="351">
        <v>3</v>
      </c>
      <c r="C93" s="302"/>
      <c r="D93" s="302"/>
      <c r="E93" s="302"/>
      <c r="F93" s="302"/>
    </row>
    <row r="94" spans="1:6">
      <c r="A94" s="301" t="s">
        <v>376</v>
      </c>
      <c r="B94" s="351">
        <v>4</v>
      </c>
      <c r="C94" s="302"/>
      <c r="D94" s="302"/>
      <c r="E94" s="302"/>
      <c r="F94" s="302"/>
    </row>
    <row r="95" spans="1:6">
      <c r="A95" s="301" t="s">
        <v>375</v>
      </c>
      <c r="B95" s="351">
        <v>5</v>
      </c>
      <c r="C95" s="302"/>
      <c r="D95" s="302"/>
      <c r="E95" s="302"/>
      <c r="F95" s="302"/>
    </row>
    <row r="96" spans="1:6">
      <c r="A96" s="301" t="s">
        <v>374</v>
      </c>
      <c r="B96" s="351">
        <v>6</v>
      </c>
      <c r="C96" s="302"/>
      <c r="D96" s="302"/>
      <c r="E96" s="302"/>
      <c r="F96" s="302"/>
    </row>
    <row r="97" spans="1:6">
      <c r="A97" s="301" t="s">
        <v>373</v>
      </c>
      <c r="B97" s="351">
        <v>7</v>
      </c>
      <c r="C97" s="302"/>
      <c r="D97" s="302"/>
      <c r="E97" s="302"/>
      <c r="F97" s="302"/>
    </row>
    <row r="98" spans="1:6">
      <c r="A98" s="301" t="s">
        <v>372</v>
      </c>
      <c r="B98" s="351">
        <v>8</v>
      </c>
      <c r="C98" s="302"/>
      <c r="D98" s="302"/>
      <c r="E98" s="302"/>
      <c r="F98" s="302"/>
    </row>
    <row r="99" spans="1:6">
      <c r="A99" s="301" t="s">
        <v>371</v>
      </c>
      <c r="B99" s="351">
        <v>9</v>
      </c>
      <c r="C99" s="302"/>
      <c r="D99" s="302"/>
      <c r="E99" s="302"/>
      <c r="F99" s="302"/>
    </row>
    <row r="100" spans="1:6">
      <c r="A100" s="301" t="s">
        <v>363</v>
      </c>
      <c r="B100" s="351">
        <v>10</v>
      </c>
      <c r="C100" s="302"/>
      <c r="D100" s="302"/>
      <c r="E100" s="302"/>
      <c r="F100" s="302"/>
    </row>
    <row r="101" spans="1:6">
      <c r="A101" s="301" t="s">
        <v>364</v>
      </c>
      <c r="B101" s="351">
        <v>11</v>
      </c>
      <c r="C101" s="302"/>
      <c r="D101" s="302"/>
      <c r="E101" s="302"/>
      <c r="F101" s="302"/>
    </row>
    <row r="102" spans="1:6">
      <c r="A102" s="301" t="s">
        <v>365</v>
      </c>
      <c r="B102" s="351">
        <v>12</v>
      </c>
      <c r="C102" s="302"/>
      <c r="D102" s="302"/>
      <c r="E102" s="302"/>
      <c r="F102" s="302"/>
    </row>
    <row r="103" spans="1:6">
      <c r="A103" s="44"/>
    </row>
  </sheetData>
  <sortState xmlns:xlrd2="http://schemas.microsoft.com/office/spreadsheetml/2017/richdata2" ref="A59:B62">
    <sortCondition ref="A59:A62"/>
  </sortState>
  <mergeCells count="57">
    <mergeCell ref="R2:Y2"/>
    <mergeCell ref="S3:S8"/>
    <mergeCell ref="R3:R8"/>
    <mergeCell ref="T3:T8"/>
    <mergeCell ref="U3:U8"/>
    <mergeCell ref="V3:V8"/>
    <mergeCell ref="A2:K2"/>
    <mergeCell ref="A36:C36"/>
    <mergeCell ref="B15:D15"/>
    <mergeCell ref="F16:G16"/>
    <mergeCell ref="F40:J40"/>
    <mergeCell ref="F42:L42"/>
    <mergeCell ref="W21:W22"/>
    <mergeCell ref="Y25:Y26"/>
    <mergeCell ref="I15:M20"/>
    <mergeCell ref="R21:R22"/>
    <mergeCell ref="X21:X22"/>
    <mergeCell ref="V13:V16"/>
    <mergeCell ref="V21:V22"/>
    <mergeCell ref="V23:V24"/>
    <mergeCell ref="V25:V26"/>
    <mergeCell ref="R23:R24"/>
    <mergeCell ref="S23:S24"/>
    <mergeCell ref="R25:R26"/>
    <mergeCell ref="Y23:Y24"/>
    <mergeCell ref="X23:X24"/>
    <mergeCell ref="U23:U24"/>
    <mergeCell ref="R27:R28"/>
    <mergeCell ref="S25:S26"/>
    <mergeCell ref="S27:S28"/>
    <mergeCell ref="T27:T28"/>
    <mergeCell ref="V27:V28"/>
    <mergeCell ref="U27:U28"/>
    <mergeCell ref="R13:R16"/>
    <mergeCell ref="T13:T16"/>
    <mergeCell ref="U13:U16"/>
    <mergeCell ref="W13:W16"/>
    <mergeCell ref="Y3:Y8"/>
    <mergeCell ref="W3:W8"/>
    <mergeCell ref="X3:X8"/>
    <mergeCell ref="S13:S16"/>
    <mergeCell ref="X13:X16"/>
    <mergeCell ref="Y13:Y16"/>
    <mergeCell ref="W30:Y30"/>
    <mergeCell ref="Y21:Y22"/>
    <mergeCell ref="S21:S22"/>
    <mergeCell ref="T21:T22"/>
    <mergeCell ref="U21:U22"/>
    <mergeCell ref="T23:T24"/>
    <mergeCell ref="W23:W24"/>
    <mergeCell ref="X27:X28"/>
    <mergeCell ref="Y27:Y28"/>
    <mergeCell ref="T25:T26"/>
    <mergeCell ref="U25:U26"/>
    <mergeCell ref="W25:W26"/>
    <mergeCell ref="X25:X26"/>
    <mergeCell ref="W27:W28"/>
  </mergeCells>
  <phoneticPr fontId="11" type="noConversion"/>
  <pageMargins left="0.75" right="0.75" top="1" bottom="1" header="0.5" footer="0.5"/>
  <pageSetup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29"/>
  <sheetViews>
    <sheetView showGridLines="0" showZeros="0" zoomScaleNormal="100" workbookViewId="0">
      <selection activeCell="A6" sqref="A6:F6"/>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2" width="10.6640625" customWidth="1"/>
    <col min="23" max="23" width="9.77734375" customWidth="1"/>
  </cols>
  <sheetData>
    <row r="1" spans="1:26" ht="13.8" thickBot="1">
      <c r="A1" s="409" t="s">
        <v>394</v>
      </c>
      <c r="B1" s="409"/>
      <c r="C1" s="409"/>
      <c r="D1" s="409"/>
      <c r="E1" s="409"/>
      <c r="F1" s="409"/>
      <c r="G1" s="409"/>
      <c r="H1" s="409"/>
      <c r="I1" s="409"/>
      <c r="J1" s="409"/>
      <c r="K1" s="409"/>
      <c r="L1" s="409"/>
      <c r="M1" s="409"/>
      <c r="N1" s="409"/>
      <c r="O1" s="409"/>
      <c r="P1" s="409"/>
      <c r="Q1" s="409"/>
      <c r="R1" s="409"/>
      <c r="S1" s="409"/>
      <c r="T1" s="409"/>
      <c r="U1" s="409"/>
    </row>
    <row r="2" spans="1:26" ht="13.95" customHeight="1" thickBot="1">
      <c r="H2" s="409" t="s">
        <v>48</v>
      </c>
      <c r="I2" s="409"/>
      <c r="J2" s="409"/>
      <c r="K2" s="409"/>
      <c r="L2" s="409"/>
      <c r="M2" s="409"/>
      <c r="N2" s="409"/>
      <c r="O2" s="183"/>
      <c r="P2" s="398" t="s">
        <v>129</v>
      </c>
      <c r="Q2" s="399"/>
      <c r="R2" s="400"/>
      <c r="S2" s="396"/>
      <c r="T2" s="43"/>
      <c r="U2" s="43"/>
      <c r="V2" s="43"/>
      <c r="W2" s="43"/>
    </row>
    <row r="3" spans="1:26" ht="14.25" customHeight="1" thickBot="1">
      <c r="A3" s="414"/>
      <c r="B3" s="414"/>
      <c r="C3" s="414"/>
      <c r="D3" s="414"/>
      <c r="E3" s="414"/>
      <c r="F3" s="414"/>
      <c r="G3" s="414"/>
      <c r="H3" s="415" t="str">
        <f>IF(Begin_P1&lt;&gt;"",Begin_P1,"")</f>
        <v/>
      </c>
      <c r="I3" s="416"/>
      <c r="J3" s="417"/>
      <c r="K3" s="418" t="s">
        <v>41</v>
      </c>
      <c r="L3" s="418"/>
      <c r="M3" s="415">
        <f>End_P1</f>
        <v>0</v>
      </c>
      <c r="N3" s="417"/>
      <c r="O3" s="183"/>
      <c r="P3" s="183"/>
      <c r="Q3" s="183"/>
      <c r="R3" s="183"/>
      <c r="S3" s="183"/>
      <c r="T3" s="183"/>
      <c r="U3" s="183"/>
    </row>
    <row r="4" spans="1:26"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168" t="s">
        <v>40</v>
      </c>
      <c r="U4" s="169" t="s">
        <v>83</v>
      </c>
    </row>
    <row r="5" spans="1:26" ht="13.2" customHeight="1">
      <c r="A5" s="18" t="s">
        <v>4</v>
      </c>
      <c r="B5" s="2" t="s">
        <v>5</v>
      </c>
      <c r="C5" s="2"/>
      <c r="D5" s="2"/>
      <c r="E5" s="2"/>
      <c r="F5" s="2"/>
      <c r="G5" s="84">
        <v>9</v>
      </c>
      <c r="H5" s="27"/>
      <c r="I5" s="5" t="s">
        <v>6</v>
      </c>
      <c r="J5" s="5" t="s">
        <v>7</v>
      </c>
      <c r="K5" s="5"/>
      <c r="L5" s="6" t="s">
        <v>8</v>
      </c>
      <c r="M5" s="6"/>
      <c r="N5" s="28"/>
      <c r="O5" s="28">
        <f t="shared" ref="O5:O7" si="0">ROUND((((N5/G5)*H5*K5)),0)</f>
        <v>0</v>
      </c>
      <c r="P5" s="28"/>
      <c r="Q5" s="28">
        <f t="shared" ref="Q5:Q13" si="1">O5+P5</f>
        <v>0</v>
      </c>
      <c r="R5" s="473">
        <f>O5+O6</f>
        <v>0</v>
      </c>
      <c r="S5" s="474"/>
      <c r="T5" s="65">
        <f>ROUND(R5*$L$55,0)</f>
        <v>0</v>
      </c>
      <c r="U5" s="49">
        <f>R5+T5</f>
        <v>0</v>
      </c>
      <c r="V5" s="390"/>
      <c r="W5" s="389"/>
      <c r="X5" s="389"/>
      <c r="Y5" s="389"/>
      <c r="Z5" s="286"/>
    </row>
    <row r="6" spans="1:26" ht="13.2" customHeight="1">
      <c r="A6" s="406"/>
      <c r="B6" s="407"/>
      <c r="C6" s="407"/>
      <c r="D6" s="407"/>
      <c r="E6" s="407"/>
      <c r="F6" s="408"/>
      <c r="G6" s="34"/>
      <c r="H6" s="27"/>
      <c r="I6" s="5" t="s">
        <v>6</v>
      </c>
      <c r="J6" s="5" t="s">
        <v>7</v>
      </c>
      <c r="K6" s="5"/>
      <c r="L6" s="6" t="s">
        <v>9</v>
      </c>
      <c r="M6" s="6"/>
      <c r="N6" s="28">
        <f>N5</f>
        <v>0</v>
      </c>
      <c r="O6" s="28">
        <f t="shared" ref="O6:O8" si="2">ROUND((((N6/G5)*H6*K6)),0)</f>
        <v>0</v>
      </c>
      <c r="P6" s="30"/>
      <c r="Q6" s="28">
        <f t="shared" si="1"/>
        <v>0</v>
      </c>
      <c r="R6" s="475"/>
      <c r="S6" s="476"/>
      <c r="T6" s="66"/>
      <c r="U6" s="90"/>
      <c r="V6" s="390"/>
      <c r="W6" s="389"/>
      <c r="X6" s="389"/>
      <c r="Y6" s="389"/>
      <c r="Z6" s="286"/>
    </row>
    <row r="7" spans="1:26">
      <c r="A7" s="18" t="s">
        <v>10</v>
      </c>
      <c r="B7" s="2" t="s">
        <v>11</v>
      </c>
      <c r="C7" s="2"/>
      <c r="D7" s="2"/>
      <c r="E7" s="2"/>
      <c r="F7" s="2"/>
      <c r="G7" s="84">
        <v>9</v>
      </c>
      <c r="H7" s="27"/>
      <c r="I7" s="5" t="s">
        <v>6</v>
      </c>
      <c r="J7" s="5" t="s">
        <v>7</v>
      </c>
      <c r="K7" s="5"/>
      <c r="L7" s="6" t="s">
        <v>8</v>
      </c>
      <c r="M7" s="6"/>
      <c r="N7" s="28"/>
      <c r="O7" s="28">
        <f t="shared" si="0"/>
        <v>0</v>
      </c>
      <c r="P7" s="28"/>
      <c r="Q7" s="28">
        <f t="shared" si="1"/>
        <v>0</v>
      </c>
      <c r="R7" s="473">
        <f>O7+O8</f>
        <v>0</v>
      </c>
      <c r="S7" s="474"/>
      <c r="T7" s="65">
        <f>ROUND(R7*$L$55,0)</f>
        <v>0</v>
      </c>
      <c r="U7" s="49">
        <f>R7+T7</f>
        <v>0</v>
      </c>
      <c r="V7" s="390"/>
      <c r="W7" s="389"/>
      <c r="X7" s="389"/>
      <c r="Y7" s="389"/>
    </row>
    <row r="8" spans="1:26">
      <c r="A8" s="406"/>
      <c r="B8" s="407"/>
      <c r="C8" s="407"/>
      <c r="D8" s="407"/>
      <c r="E8" s="407"/>
      <c r="F8" s="408"/>
      <c r="G8" s="34"/>
      <c r="H8" s="27"/>
      <c r="I8" s="5" t="s">
        <v>6</v>
      </c>
      <c r="J8" s="5" t="s">
        <v>7</v>
      </c>
      <c r="K8" s="5"/>
      <c r="L8" s="6" t="s">
        <v>9</v>
      </c>
      <c r="M8" s="6"/>
      <c r="N8" s="28">
        <f t="shared" ref="N8" si="3">N7</f>
        <v>0</v>
      </c>
      <c r="O8" s="28">
        <f t="shared" si="2"/>
        <v>0</v>
      </c>
      <c r="P8" s="30"/>
      <c r="Q8" s="28">
        <f t="shared" si="1"/>
        <v>0</v>
      </c>
      <c r="R8" s="475"/>
      <c r="S8" s="476"/>
      <c r="T8" s="66"/>
      <c r="U8" s="90"/>
      <c r="V8" s="390"/>
      <c r="W8" s="389"/>
      <c r="X8" s="389"/>
      <c r="Y8" s="389"/>
    </row>
    <row r="9" spans="1:26">
      <c r="A9" s="18" t="s">
        <v>12</v>
      </c>
      <c r="B9" s="2" t="s">
        <v>11</v>
      </c>
      <c r="C9" s="2"/>
      <c r="D9" s="2"/>
      <c r="E9" s="2"/>
      <c r="F9" s="2"/>
      <c r="G9" s="84">
        <v>9</v>
      </c>
      <c r="H9" s="27"/>
      <c r="I9" s="5" t="s">
        <v>6</v>
      </c>
      <c r="J9" s="5" t="s">
        <v>7</v>
      </c>
      <c r="K9" s="5"/>
      <c r="L9" s="6" t="s">
        <v>8</v>
      </c>
      <c r="M9" s="6"/>
      <c r="N9" s="28"/>
      <c r="O9" s="28">
        <f t="shared" ref="O9" si="4">ROUND((((N9/G9)*H9*K9)),0)</f>
        <v>0</v>
      </c>
      <c r="P9" s="28"/>
      <c r="Q9" s="28">
        <f t="shared" si="1"/>
        <v>0</v>
      </c>
      <c r="R9" s="473">
        <f>O9+O10</f>
        <v>0</v>
      </c>
      <c r="S9" s="474"/>
      <c r="T9" s="65">
        <f>ROUND(R9*$L$55,0)</f>
        <v>0</v>
      </c>
      <c r="U9" s="49">
        <f>R9+T9</f>
        <v>0</v>
      </c>
    </row>
    <row r="10" spans="1:26" ht="13.2" customHeight="1">
      <c r="A10" s="406"/>
      <c r="B10" s="407"/>
      <c r="C10" s="407"/>
      <c r="D10" s="407"/>
      <c r="E10" s="407"/>
      <c r="F10" s="408"/>
      <c r="G10" s="34"/>
      <c r="H10" s="27"/>
      <c r="I10" s="5" t="s">
        <v>6</v>
      </c>
      <c r="J10" s="5" t="s">
        <v>7</v>
      </c>
      <c r="K10" s="5"/>
      <c r="L10" s="6" t="s">
        <v>9</v>
      </c>
      <c r="M10" s="6"/>
      <c r="N10" s="28">
        <f t="shared" ref="N10" si="5">N9</f>
        <v>0</v>
      </c>
      <c r="O10" s="28">
        <f t="shared" ref="O10" si="6">ROUND((((N10/G9)*H10*K10)),0)</f>
        <v>0</v>
      </c>
      <c r="P10" s="30"/>
      <c r="Q10" s="28">
        <f t="shared" si="1"/>
        <v>0</v>
      </c>
      <c r="R10" s="475"/>
      <c r="S10" s="476"/>
      <c r="T10" s="66"/>
      <c r="U10" s="90"/>
      <c r="V10" s="390"/>
      <c r="W10" s="389"/>
      <c r="X10" s="389"/>
      <c r="Y10" s="389"/>
    </row>
    <row r="11" spans="1:26" ht="13.2" customHeight="1">
      <c r="A11" s="18" t="s">
        <v>13</v>
      </c>
      <c r="B11" s="2" t="s">
        <v>11</v>
      </c>
      <c r="C11" s="2"/>
      <c r="D11" s="2"/>
      <c r="E11" s="2"/>
      <c r="F11" s="2"/>
      <c r="G11" s="84">
        <v>9</v>
      </c>
      <c r="H11" s="27"/>
      <c r="I11" s="5" t="s">
        <v>6</v>
      </c>
      <c r="J11" s="5" t="s">
        <v>7</v>
      </c>
      <c r="K11" s="5"/>
      <c r="L11" s="6" t="s">
        <v>8</v>
      </c>
      <c r="M11" s="6"/>
      <c r="N11" s="28"/>
      <c r="O11" s="28">
        <f t="shared" ref="O11" si="7">ROUND((((N11/G11)*H11*K11)),0)</f>
        <v>0</v>
      </c>
      <c r="P11" s="28"/>
      <c r="Q11" s="28">
        <f t="shared" si="1"/>
        <v>0</v>
      </c>
      <c r="R11" s="473">
        <f>O11+O12</f>
        <v>0</v>
      </c>
      <c r="S11" s="474"/>
      <c r="T11" s="65">
        <f>ROUND(R11*$L$55,0)</f>
        <v>0</v>
      </c>
      <c r="U11" s="49">
        <f>R11+T11</f>
        <v>0</v>
      </c>
      <c r="V11" s="390"/>
      <c r="W11" s="389"/>
      <c r="X11" s="389"/>
      <c r="Y11" s="389"/>
    </row>
    <row r="12" spans="1:26">
      <c r="A12" s="406"/>
      <c r="B12" s="407"/>
      <c r="C12" s="407"/>
      <c r="D12" s="407"/>
      <c r="E12" s="407"/>
      <c r="F12" s="408"/>
      <c r="G12" s="34"/>
      <c r="H12" s="27"/>
      <c r="I12" s="5" t="s">
        <v>6</v>
      </c>
      <c r="J12" s="5" t="s">
        <v>7</v>
      </c>
      <c r="K12" s="5"/>
      <c r="L12" s="6" t="s">
        <v>9</v>
      </c>
      <c r="M12" s="6"/>
      <c r="N12" s="28">
        <f t="shared" ref="N12" si="8">N11</f>
        <v>0</v>
      </c>
      <c r="O12" s="28">
        <f t="shared" ref="O12" si="9">ROUND((((N12/G11)*H12*K12)),0)</f>
        <v>0</v>
      </c>
      <c r="P12" s="30"/>
      <c r="Q12" s="28">
        <f t="shared" si="1"/>
        <v>0</v>
      </c>
      <c r="R12" s="475"/>
      <c r="S12" s="476"/>
      <c r="T12" s="66"/>
      <c r="U12" s="90"/>
      <c r="V12" s="390"/>
      <c r="W12" s="389"/>
      <c r="X12" s="389"/>
      <c r="Y12" s="389"/>
    </row>
    <row r="13" spans="1:26">
      <c r="A13" s="18" t="s">
        <v>14</v>
      </c>
      <c r="B13" s="2" t="s">
        <v>11</v>
      </c>
      <c r="C13" s="2"/>
      <c r="D13" s="2"/>
      <c r="E13" s="2"/>
      <c r="F13" s="2"/>
      <c r="G13" s="84">
        <v>9</v>
      </c>
      <c r="H13" s="27"/>
      <c r="I13" s="5" t="s">
        <v>6</v>
      </c>
      <c r="J13" s="5" t="s">
        <v>7</v>
      </c>
      <c r="K13" s="5"/>
      <c r="L13" s="6" t="s">
        <v>8</v>
      </c>
      <c r="M13" s="6"/>
      <c r="N13" s="28"/>
      <c r="O13" s="28">
        <f t="shared" ref="O13" si="10">ROUND((((N13/G13)*H13*K13)),0)</f>
        <v>0</v>
      </c>
      <c r="P13" s="28"/>
      <c r="Q13" s="28">
        <f t="shared" si="1"/>
        <v>0</v>
      </c>
      <c r="R13" s="473">
        <f>O13+O14</f>
        <v>0</v>
      </c>
      <c r="S13" s="474"/>
      <c r="T13" s="65">
        <f>ROUND(R13*$L$55,0)</f>
        <v>0</v>
      </c>
      <c r="U13" s="49">
        <f>R13+T13</f>
        <v>0</v>
      </c>
    </row>
    <row r="14" spans="1:26" ht="12" customHeight="1">
      <c r="A14" s="406"/>
      <c r="B14" s="407"/>
      <c r="C14" s="407"/>
      <c r="D14" s="407"/>
      <c r="E14" s="407"/>
      <c r="F14" s="408"/>
      <c r="G14" s="34"/>
      <c r="H14" s="27"/>
      <c r="I14" s="5" t="s">
        <v>6</v>
      </c>
      <c r="J14" s="5" t="s">
        <v>7</v>
      </c>
      <c r="K14" s="5"/>
      <c r="L14" s="6" t="s">
        <v>9</v>
      </c>
      <c r="M14" s="6"/>
      <c r="N14" s="28">
        <f t="shared" ref="N14" si="11">N13</f>
        <v>0</v>
      </c>
      <c r="O14" s="28">
        <f t="shared" ref="O14" si="12">ROUND((((N14/G13)*H14*K14)),0)</f>
        <v>0</v>
      </c>
      <c r="P14" s="30"/>
      <c r="Q14" s="28">
        <f t="shared" ref="Q14:Q24" si="13">O14+P14</f>
        <v>0</v>
      </c>
      <c r="R14" s="475"/>
      <c r="S14" s="476"/>
      <c r="T14" s="66"/>
      <c r="U14" s="90"/>
    </row>
    <row r="15" spans="1:26" hidden="1">
      <c r="A15" s="18" t="s">
        <v>15</v>
      </c>
      <c r="B15" s="2" t="s">
        <v>11</v>
      </c>
      <c r="C15" s="2"/>
      <c r="D15" s="2"/>
      <c r="E15" s="2"/>
      <c r="F15" s="2"/>
      <c r="G15" s="84">
        <v>9</v>
      </c>
      <c r="H15" s="27"/>
      <c r="I15" s="5" t="s">
        <v>6</v>
      </c>
      <c r="J15" s="5" t="s">
        <v>7</v>
      </c>
      <c r="K15" s="5"/>
      <c r="L15" s="6" t="s">
        <v>8</v>
      </c>
      <c r="M15" s="6"/>
      <c r="N15" s="28"/>
      <c r="O15" s="28">
        <f t="shared" ref="O15" si="14">ROUND((((N15/G15)*H15*K15)),0)</f>
        <v>0</v>
      </c>
      <c r="P15" s="28"/>
      <c r="Q15" s="28">
        <f t="shared" si="13"/>
        <v>0</v>
      </c>
      <c r="R15" s="473">
        <f t="shared" ref="R15" si="15">O15+O16</f>
        <v>0</v>
      </c>
      <c r="S15" s="474"/>
      <c r="T15" s="65">
        <f>ROUND(R15*$L$55,0)</f>
        <v>0</v>
      </c>
      <c r="U15" s="49">
        <f t="shared" ref="U15" si="16">R15+T15</f>
        <v>0</v>
      </c>
    </row>
    <row r="16" spans="1:26" hidden="1">
      <c r="A16" s="406"/>
      <c r="B16" s="407"/>
      <c r="C16" s="407"/>
      <c r="D16" s="407"/>
      <c r="E16" s="407"/>
      <c r="F16" s="408"/>
      <c r="G16" s="34"/>
      <c r="H16" s="27"/>
      <c r="I16" s="5" t="s">
        <v>6</v>
      </c>
      <c r="J16" s="5" t="s">
        <v>7</v>
      </c>
      <c r="K16" s="5"/>
      <c r="L16" s="6" t="s">
        <v>9</v>
      </c>
      <c r="M16" s="6"/>
      <c r="N16" s="28">
        <f t="shared" ref="N16" si="17">N15</f>
        <v>0</v>
      </c>
      <c r="O16" s="28">
        <f t="shared" ref="O16" si="18">ROUND((((N16/G15)*H16*K16)),0)</f>
        <v>0</v>
      </c>
      <c r="P16" s="30"/>
      <c r="Q16" s="28">
        <f t="shared" si="13"/>
        <v>0</v>
      </c>
      <c r="R16" s="475"/>
      <c r="S16" s="476"/>
      <c r="T16" s="66"/>
      <c r="U16" s="90"/>
    </row>
    <row r="17" spans="1:21" hidden="1">
      <c r="A17" s="18" t="s">
        <v>196</v>
      </c>
      <c r="B17" s="2" t="s">
        <v>11</v>
      </c>
      <c r="C17" s="2"/>
      <c r="D17" s="2"/>
      <c r="E17" s="2"/>
      <c r="F17" s="2"/>
      <c r="G17" s="84">
        <v>9</v>
      </c>
      <c r="H17" s="27"/>
      <c r="I17" s="5" t="s">
        <v>6</v>
      </c>
      <c r="J17" s="5" t="s">
        <v>7</v>
      </c>
      <c r="K17" s="5"/>
      <c r="L17" s="6" t="s">
        <v>8</v>
      </c>
      <c r="M17" s="6"/>
      <c r="N17" s="28"/>
      <c r="O17" s="28">
        <f t="shared" ref="O17" si="19">ROUND((((N17/G17)*H17*K17)),0)</f>
        <v>0</v>
      </c>
      <c r="P17" s="28"/>
      <c r="Q17" s="28">
        <f t="shared" si="13"/>
        <v>0</v>
      </c>
      <c r="R17" s="473">
        <f t="shared" ref="R17" si="20">O17+O18</f>
        <v>0</v>
      </c>
      <c r="S17" s="474"/>
      <c r="T17" s="65">
        <f>ROUND(R17*$L$55,0)</f>
        <v>0</v>
      </c>
      <c r="U17" s="49">
        <f t="shared" ref="U17" si="21">R17+T17</f>
        <v>0</v>
      </c>
    </row>
    <row r="18" spans="1:21" hidden="1">
      <c r="A18" s="406"/>
      <c r="B18" s="407"/>
      <c r="C18" s="407"/>
      <c r="D18" s="407"/>
      <c r="E18" s="407"/>
      <c r="F18" s="408"/>
      <c r="G18" s="34"/>
      <c r="H18" s="27"/>
      <c r="I18" s="5" t="s">
        <v>6</v>
      </c>
      <c r="J18" s="5" t="s">
        <v>7</v>
      </c>
      <c r="K18" s="5"/>
      <c r="L18" s="6" t="s">
        <v>9</v>
      </c>
      <c r="M18" s="6"/>
      <c r="N18" s="28">
        <f t="shared" ref="N18" si="22">N17</f>
        <v>0</v>
      </c>
      <c r="O18" s="28">
        <f t="shared" ref="O18" si="23">ROUND((((N18/G17)*H18*K18)),0)</f>
        <v>0</v>
      </c>
      <c r="P18" s="30"/>
      <c r="Q18" s="28">
        <f t="shared" si="13"/>
        <v>0</v>
      </c>
      <c r="R18" s="475"/>
      <c r="S18" s="476"/>
      <c r="T18" s="66"/>
      <c r="U18" s="90"/>
    </row>
    <row r="19" spans="1:21" hidden="1">
      <c r="A19" s="18" t="s">
        <v>197</v>
      </c>
      <c r="B19" s="2" t="s">
        <v>11</v>
      </c>
      <c r="C19" s="2"/>
      <c r="D19" s="2"/>
      <c r="E19" s="2"/>
      <c r="F19" s="2"/>
      <c r="G19" s="84">
        <v>9</v>
      </c>
      <c r="H19" s="27"/>
      <c r="I19" s="5" t="s">
        <v>6</v>
      </c>
      <c r="J19" s="5" t="s">
        <v>7</v>
      </c>
      <c r="K19" s="5"/>
      <c r="L19" s="6" t="s">
        <v>8</v>
      </c>
      <c r="M19" s="6"/>
      <c r="N19" s="28"/>
      <c r="O19" s="28">
        <f t="shared" ref="O19" si="24">ROUND((((N19/G19)*H19*K19)),0)</f>
        <v>0</v>
      </c>
      <c r="P19" s="28"/>
      <c r="Q19" s="28">
        <f t="shared" si="13"/>
        <v>0</v>
      </c>
      <c r="R19" s="473">
        <f t="shared" ref="R19" si="25">O19+O20</f>
        <v>0</v>
      </c>
      <c r="S19" s="474"/>
      <c r="T19" s="65">
        <f>ROUND(R19*$L$55,0)</f>
        <v>0</v>
      </c>
      <c r="U19" s="49">
        <f t="shared" ref="U19" si="26">R19+T19</f>
        <v>0</v>
      </c>
    </row>
    <row r="20" spans="1:21" hidden="1">
      <c r="A20" s="406"/>
      <c r="B20" s="407"/>
      <c r="C20" s="407"/>
      <c r="D20" s="407"/>
      <c r="E20" s="407"/>
      <c r="F20" s="408"/>
      <c r="G20" s="34"/>
      <c r="H20" s="27"/>
      <c r="I20" s="5" t="s">
        <v>6</v>
      </c>
      <c r="J20" s="5" t="s">
        <v>7</v>
      </c>
      <c r="K20" s="5"/>
      <c r="L20" s="6" t="s">
        <v>9</v>
      </c>
      <c r="M20" s="6"/>
      <c r="N20" s="28">
        <f t="shared" ref="N20" si="27">N19</f>
        <v>0</v>
      </c>
      <c r="O20" s="28">
        <f t="shared" ref="O20" si="28">ROUND((((N20/G19)*H20*K20)),0)</f>
        <v>0</v>
      </c>
      <c r="P20" s="30"/>
      <c r="Q20" s="28">
        <f t="shared" si="13"/>
        <v>0</v>
      </c>
      <c r="R20" s="475"/>
      <c r="S20" s="476"/>
      <c r="T20" s="66"/>
      <c r="U20" s="90"/>
    </row>
    <row r="21" spans="1:21" hidden="1">
      <c r="A21" s="18" t="s">
        <v>198</v>
      </c>
      <c r="B21" s="2" t="s">
        <v>11</v>
      </c>
      <c r="C21" s="2"/>
      <c r="D21" s="2"/>
      <c r="E21" s="2"/>
      <c r="F21" s="2"/>
      <c r="G21" s="84">
        <v>9</v>
      </c>
      <c r="H21" s="27"/>
      <c r="I21" s="5" t="s">
        <v>6</v>
      </c>
      <c r="J21" s="5" t="s">
        <v>7</v>
      </c>
      <c r="K21" s="5"/>
      <c r="L21" s="6" t="s">
        <v>8</v>
      </c>
      <c r="M21" s="6"/>
      <c r="N21" s="28"/>
      <c r="O21" s="28">
        <f t="shared" ref="O21" si="29">ROUND((((N21/G21)*H21*K21)),0)</f>
        <v>0</v>
      </c>
      <c r="P21" s="28"/>
      <c r="Q21" s="28">
        <f t="shared" si="13"/>
        <v>0</v>
      </c>
      <c r="R21" s="473">
        <f t="shared" ref="R21" si="30">O21+O22</f>
        <v>0</v>
      </c>
      <c r="S21" s="474"/>
      <c r="T21" s="65">
        <f>ROUND(R21*$L$55,0)</f>
        <v>0</v>
      </c>
      <c r="U21" s="49">
        <f t="shared" ref="U21" si="31">R21+T21</f>
        <v>0</v>
      </c>
    </row>
    <row r="22" spans="1:21" hidden="1">
      <c r="A22" s="406"/>
      <c r="B22" s="407"/>
      <c r="C22" s="407"/>
      <c r="D22" s="407"/>
      <c r="E22" s="407"/>
      <c r="F22" s="408"/>
      <c r="G22" s="34"/>
      <c r="H22" s="27"/>
      <c r="I22" s="5" t="s">
        <v>6</v>
      </c>
      <c r="J22" s="5" t="s">
        <v>7</v>
      </c>
      <c r="K22" s="5"/>
      <c r="L22" s="6" t="s">
        <v>9</v>
      </c>
      <c r="M22" s="6"/>
      <c r="N22" s="28">
        <f t="shared" ref="N22" si="32">N21</f>
        <v>0</v>
      </c>
      <c r="O22" s="28">
        <f t="shared" ref="O22" si="33">ROUND((((N22/G21)*H22*K22)),0)</f>
        <v>0</v>
      </c>
      <c r="P22" s="30"/>
      <c r="Q22" s="28">
        <f t="shared" si="13"/>
        <v>0</v>
      </c>
      <c r="R22" s="475"/>
      <c r="S22" s="476"/>
      <c r="T22" s="66"/>
      <c r="U22" s="90"/>
    </row>
    <row r="23" spans="1:21" hidden="1">
      <c r="A23" s="18" t="s">
        <v>199</v>
      </c>
      <c r="B23" s="2" t="s">
        <v>11</v>
      </c>
      <c r="C23" s="2"/>
      <c r="D23" s="2"/>
      <c r="E23" s="2"/>
      <c r="F23" s="2"/>
      <c r="G23" s="84">
        <v>9</v>
      </c>
      <c r="H23" s="27"/>
      <c r="I23" s="5" t="s">
        <v>6</v>
      </c>
      <c r="J23" s="5" t="s">
        <v>7</v>
      </c>
      <c r="K23" s="5"/>
      <c r="L23" s="6" t="s">
        <v>8</v>
      </c>
      <c r="M23" s="6"/>
      <c r="N23" s="28"/>
      <c r="O23" s="28">
        <f t="shared" ref="O23" si="34">ROUND((((N23/G23)*H23*K23)),0)</f>
        <v>0</v>
      </c>
      <c r="P23" s="28"/>
      <c r="Q23" s="28">
        <f t="shared" si="13"/>
        <v>0</v>
      </c>
      <c r="R23" s="473">
        <f t="shared" ref="R23" si="35">O23+O24</f>
        <v>0</v>
      </c>
      <c r="S23" s="474"/>
      <c r="T23" s="65">
        <f>ROUND(R23*$L$55,0)</f>
        <v>0</v>
      </c>
      <c r="U23" s="49">
        <f t="shared" ref="U23" si="36">R23+T23</f>
        <v>0</v>
      </c>
    </row>
    <row r="24" spans="1:21" hidden="1">
      <c r="A24" s="406"/>
      <c r="B24" s="407"/>
      <c r="C24" s="407"/>
      <c r="D24" s="407"/>
      <c r="E24" s="407"/>
      <c r="F24" s="408"/>
      <c r="G24" s="34"/>
      <c r="H24" s="27"/>
      <c r="I24" s="5" t="s">
        <v>6</v>
      </c>
      <c r="J24" s="5" t="s">
        <v>7</v>
      </c>
      <c r="K24" s="5"/>
      <c r="L24" s="6" t="s">
        <v>9</v>
      </c>
      <c r="M24" s="6"/>
      <c r="N24" s="28">
        <f t="shared" ref="N24" si="37">N23</f>
        <v>0</v>
      </c>
      <c r="O24" s="28">
        <f t="shared" ref="O24" si="38">ROUND((((N24/G23)*H24*K24)),0)</f>
        <v>0</v>
      </c>
      <c r="P24" s="30"/>
      <c r="Q24" s="28">
        <f t="shared" si="13"/>
        <v>0</v>
      </c>
      <c r="R24" s="475"/>
      <c r="S24" s="476"/>
      <c r="T24" s="66"/>
      <c r="U24" s="90"/>
    </row>
    <row r="25" spans="1:21" hidden="1">
      <c r="A25" s="18" t="s">
        <v>237</v>
      </c>
      <c r="B25" s="2" t="s">
        <v>11</v>
      </c>
      <c r="C25" s="2"/>
      <c r="D25" s="2"/>
      <c r="E25" s="2"/>
      <c r="F25" s="2"/>
      <c r="G25" s="84">
        <v>9</v>
      </c>
      <c r="H25" s="27"/>
      <c r="I25" s="5" t="s">
        <v>6</v>
      </c>
      <c r="J25" s="5" t="s">
        <v>7</v>
      </c>
      <c r="K25" s="5"/>
      <c r="L25" s="6" t="s">
        <v>8</v>
      </c>
      <c r="M25" s="6"/>
      <c r="N25" s="28"/>
      <c r="O25" s="28">
        <f t="shared" ref="O25" si="39">ROUND((((N25/G25)*H25*K25)),0)</f>
        <v>0</v>
      </c>
      <c r="P25" s="28"/>
      <c r="Q25" s="28">
        <f t="shared" ref="Q25:Q26" si="40">O25+P25</f>
        <v>0</v>
      </c>
      <c r="R25" s="473">
        <f t="shared" ref="R25" si="41">O25+O26</f>
        <v>0</v>
      </c>
      <c r="S25" s="474"/>
      <c r="T25" s="65">
        <f>ROUND(R25*$L$55,0)</f>
        <v>0</v>
      </c>
      <c r="U25" s="49">
        <f t="shared" ref="U25" si="42">R25+T25</f>
        <v>0</v>
      </c>
    </row>
    <row r="26" spans="1:21" hidden="1">
      <c r="A26" s="406"/>
      <c r="B26" s="407"/>
      <c r="C26" s="407"/>
      <c r="D26" s="407"/>
      <c r="E26" s="407"/>
      <c r="F26" s="408"/>
      <c r="G26" s="34"/>
      <c r="H26" s="27"/>
      <c r="I26" s="5" t="s">
        <v>6</v>
      </c>
      <c r="J26" s="5" t="s">
        <v>7</v>
      </c>
      <c r="K26" s="5"/>
      <c r="L26" s="6" t="s">
        <v>9</v>
      </c>
      <c r="M26" s="6"/>
      <c r="N26" s="28">
        <f t="shared" ref="N26" si="43">N25</f>
        <v>0</v>
      </c>
      <c r="O26" s="28">
        <f t="shared" ref="O26" si="44">ROUND((((N26/G25)*H26*K26)),0)</f>
        <v>0</v>
      </c>
      <c r="P26" s="30"/>
      <c r="Q26" s="28">
        <f t="shared" si="40"/>
        <v>0</v>
      </c>
      <c r="R26" s="475"/>
      <c r="S26" s="476"/>
      <c r="T26" s="66"/>
      <c r="U26" s="90"/>
    </row>
    <row r="27" spans="1:21" hidden="1">
      <c r="A27" s="18" t="s">
        <v>238</v>
      </c>
      <c r="B27" s="2" t="s">
        <v>11</v>
      </c>
      <c r="C27" s="2"/>
      <c r="D27" s="2"/>
      <c r="E27" s="2"/>
      <c r="F27" s="2"/>
      <c r="G27" s="84">
        <v>9</v>
      </c>
      <c r="H27" s="27"/>
      <c r="I27" s="5" t="s">
        <v>6</v>
      </c>
      <c r="J27" s="5" t="s">
        <v>7</v>
      </c>
      <c r="K27" s="5"/>
      <c r="L27" s="6" t="s">
        <v>8</v>
      </c>
      <c r="M27" s="6"/>
      <c r="N27" s="28"/>
      <c r="O27" s="28">
        <f t="shared" ref="O27" si="45">ROUND((((N27/G27)*H27*K27)),0)</f>
        <v>0</v>
      </c>
      <c r="P27" s="28"/>
      <c r="Q27" s="28">
        <f t="shared" ref="Q27:Q28" si="46">O27+P27</f>
        <v>0</v>
      </c>
      <c r="R27" s="473">
        <f t="shared" ref="R27" si="47">O27+O28</f>
        <v>0</v>
      </c>
      <c r="S27" s="474"/>
      <c r="T27" s="65">
        <f>ROUND(R27*$L$55,0)</f>
        <v>0</v>
      </c>
      <c r="U27" s="49">
        <f t="shared" ref="U27" si="48">R27+T27</f>
        <v>0</v>
      </c>
    </row>
    <row r="28" spans="1:21" hidden="1">
      <c r="A28" s="406"/>
      <c r="B28" s="407"/>
      <c r="C28" s="407"/>
      <c r="D28" s="407"/>
      <c r="E28" s="407"/>
      <c r="F28" s="408"/>
      <c r="G28" s="34"/>
      <c r="H28" s="27"/>
      <c r="I28" s="5" t="s">
        <v>6</v>
      </c>
      <c r="J28" s="5" t="s">
        <v>7</v>
      </c>
      <c r="K28" s="5"/>
      <c r="L28" s="6" t="s">
        <v>9</v>
      </c>
      <c r="M28" s="6"/>
      <c r="N28" s="28">
        <f t="shared" ref="N28" si="49">N27</f>
        <v>0</v>
      </c>
      <c r="O28" s="28">
        <f t="shared" ref="O28" si="50">ROUND((((N28/G27)*H28*K28)),0)</f>
        <v>0</v>
      </c>
      <c r="P28" s="30"/>
      <c r="Q28" s="28">
        <f t="shared" si="46"/>
        <v>0</v>
      </c>
      <c r="R28" s="475"/>
      <c r="S28" s="476"/>
      <c r="T28" s="66"/>
      <c r="U28" s="90"/>
    </row>
    <row r="29" spans="1:21" hidden="1">
      <c r="A29" s="18" t="s">
        <v>239</v>
      </c>
      <c r="B29" s="2" t="s">
        <v>11</v>
      </c>
      <c r="C29" s="2"/>
      <c r="D29" s="2"/>
      <c r="E29" s="2"/>
      <c r="F29" s="2"/>
      <c r="G29" s="84">
        <v>9</v>
      </c>
      <c r="H29" s="27"/>
      <c r="I29" s="5" t="s">
        <v>6</v>
      </c>
      <c r="J29" s="5" t="s">
        <v>7</v>
      </c>
      <c r="K29" s="5"/>
      <c r="L29" s="6" t="s">
        <v>8</v>
      </c>
      <c r="M29" s="6"/>
      <c r="N29" s="28"/>
      <c r="O29" s="28">
        <f t="shared" ref="O29" si="51">ROUND((((N29/G29)*H29*K29)),0)</f>
        <v>0</v>
      </c>
      <c r="P29" s="28"/>
      <c r="Q29" s="28">
        <f t="shared" ref="Q29:Q30" si="52">O29+P29</f>
        <v>0</v>
      </c>
      <c r="R29" s="473">
        <f t="shared" ref="R29" si="53">O29+O30</f>
        <v>0</v>
      </c>
      <c r="S29" s="474"/>
      <c r="T29" s="65">
        <f>ROUND(R29*$L$55,0)</f>
        <v>0</v>
      </c>
      <c r="U29" s="49">
        <f t="shared" ref="U29" si="54">R29+T29</f>
        <v>0</v>
      </c>
    </row>
    <row r="30" spans="1:21" hidden="1">
      <c r="A30" s="406"/>
      <c r="B30" s="407"/>
      <c r="C30" s="407"/>
      <c r="D30" s="407"/>
      <c r="E30" s="407"/>
      <c r="F30" s="408"/>
      <c r="G30" s="34"/>
      <c r="H30" s="27"/>
      <c r="I30" s="5" t="s">
        <v>6</v>
      </c>
      <c r="J30" s="5" t="s">
        <v>7</v>
      </c>
      <c r="K30" s="5"/>
      <c r="L30" s="6" t="s">
        <v>9</v>
      </c>
      <c r="M30" s="6"/>
      <c r="N30" s="28">
        <f t="shared" ref="N30" si="55">N29</f>
        <v>0</v>
      </c>
      <c r="O30" s="28">
        <f t="shared" ref="O30" si="56">ROUND((((N30/G29)*H30*K30)),0)</f>
        <v>0</v>
      </c>
      <c r="P30" s="30"/>
      <c r="Q30" s="28">
        <f t="shared" si="52"/>
        <v>0</v>
      </c>
      <c r="R30" s="475"/>
      <c r="S30" s="476"/>
      <c r="T30" s="66"/>
      <c r="U30" s="90"/>
    </row>
    <row r="31" spans="1:21" hidden="1">
      <c r="A31" s="18" t="s">
        <v>240</v>
      </c>
      <c r="B31" s="2" t="s">
        <v>11</v>
      </c>
      <c r="C31" s="2"/>
      <c r="D31" s="2"/>
      <c r="E31" s="2"/>
      <c r="F31" s="2"/>
      <c r="G31" s="84">
        <v>9</v>
      </c>
      <c r="H31" s="27"/>
      <c r="I31" s="5" t="s">
        <v>6</v>
      </c>
      <c r="J31" s="5" t="s">
        <v>7</v>
      </c>
      <c r="K31" s="5"/>
      <c r="L31" s="6" t="s">
        <v>8</v>
      </c>
      <c r="M31" s="6"/>
      <c r="N31" s="28"/>
      <c r="O31" s="28">
        <f t="shared" ref="O31" si="57">ROUND((((N31/G31)*H31*K31)),0)</f>
        <v>0</v>
      </c>
      <c r="P31" s="28"/>
      <c r="Q31" s="28">
        <f t="shared" ref="Q31:Q32" si="58">O31+P31</f>
        <v>0</v>
      </c>
      <c r="R31" s="473">
        <f>O31+O32</f>
        <v>0</v>
      </c>
      <c r="S31" s="474"/>
      <c r="T31" s="65">
        <f>ROUND(R31*$L$55,0)</f>
        <v>0</v>
      </c>
      <c r="U31" s="49">
        <f>R31+T31</f>
        <v>0</v>
      </c>
    </row>
    <row r="32" spans="1:21" hidden="1">
      <c r="A32" s="406"/>
      <c r="B32" s="407"/>
      <c r="C32" s="407"/>
      <c r="D32" s="407"/>
      <c r="E32" s="407"/>
      <c r="F32" s="408"/>
      <c r="G32" s="34"/>
      <c r="H32" s="27"/>
      <c r="I32" s="5" t="s">
        <v>6</v>
      </c>
      <c r="J32" s="5" t="s">
        <v>7</v>
      </c>
      <c r="K32" s="5"/>
      <c r="L32" s="6" t="s">
        <v>9</v>
      </c>
      <c r="M32" s="6"/>
      <c r="N32" s="28">
        <f t="shared" ref="N32" si="59">N31</f>
        <v>0</v>
      </c>
      <c r="O32" s="28">
        <f t="shared" ref="O32" si="60">ROUND((((N32/G31)*H32*K32)),0)</f>
        <v>0</v>
      </c>
      <c r="P32" s="30"/>
      <c r="Q32" s="28">
        <f t="shared" si="58"/>
        <v>0</v>
      </c>
      <c r="R32" s="475"/>
      <c r="S32" s="476"/>
      <c r="T32" s="66"/>
      <c r="U32" s="90"/>
    </row>
    <row r="33" spans="1:21" hidden="1">
      <c r="A33" s="18" t="s">
        <v>241</v>
      </c>
      <c r="B33" s="2" t="s">
        <v>11</v>
      </c>
      <c r="C33" s="2"/>
      <c r="D33" s="2"/>
      <c r="E33" s="2"/>
      <c r="F33" s="2"/>
      <c r="G33" s="84">
        <v>9</v>
      </c>
      <c r="H33" s="27"/>
      <c r="I33" s="5" t="s">
        <v>6</v>
      </c>
      <c r="J33" s="5" t="s">
        <v>7</v>
      </c>
      <c r="K33" s="5"/>
      <c r="L33" s="6" t="s">
        <v>8</v>
      </c>
      <c r="M33" s="6"/>
      <c r="N33" s="28"/>
      <c r="O33" s="28">
        <f t="shared" ref="O33" si="61">ROUND((((N33/G33)*H33*K33)),0)</f>
        <v>0</v>
      </c>
      <c r="P33" s="28"/>
      <c r="Q33" s="28">
        <f t="shared" ref="Q33:Q42" si="62">O33+P33</f>
        <v>0</v>
      </c>
      <c r="R33" s="473">
        <f t="shared" ref="R33" si="63">O33+O34</f>
        <v>0</v>
      </c>
      <c r="S33" s="474"/>
      <c r="T33" s="65">
        <f>ROUND(R33*$L$55,0)</f>
        <v>0</v>
      </c>
      <c r="U33" s="49">
        <f t="shared" ref="U33" si="64">R33+T33</f>
        <v>0</v>
      </c>
    </row>
    <row r="34" spans="1:21" hidden="1">
      <c r="A34" s="406"/>
      <c r="B34" s="407"/>
      <c r="C34" s="407"/>
      <c r="D34" s="407"/>
      <c r="E34" s="407"/>
      <c r="F34" s="408"/>
      <c r="G34" s="34"/>
      <c r="H34" s="27"/>
      <c r="I34" s="5" t="s">
        <v>6</v>
      </c>
      <c r="J34" s="5" t="s">
        <v>7</v>
      </c>
      <c r="K34" s="5"/>
      <c r="L34" s="6" t="s">
        <v>9</v>
      </c>
      <c r="M34" s="6"/>
      <c r="N34" s="28">
        <f t="shared" ref="N34" si="65">N33</f>
        <v>0</v>
      </c>
      <c r="O34" s="28">
        <f t="shared" ref="O34" si="66">ROUND((((N34/G33)*H34*K34)),0)</f>
        <v>0</v>
      </c>
      <c r="P34" s="30"/>
      <c r="Q34" s="28">
        <f t="shared" si="62"/>
        <v>0</v>
      </c>
      <c r="R34" s="475"/>
      <c r="S34" s="476"/>
      <c r="T34" s="66"/>
      <c r="U34" s="90"/>
    </row>
    <row r="35" spans="1:21" hidden="1">
      <c r="A35" s="18" t="s">
        <v>242</v>
      </c>
      <c r="B35" s="2" t="s">
        <v>11</v>
      </c>
      <c r="C35" s="2"/>
      <c r="D35" s="2"/>
      <c r="E35" s="2"/>
      <c r="F35" s="2"/>
      <c r="G35" s="84">
        <v>9</v>
      </c>
      <c r="H35" s="27"/>
      <c r="I35" s="5" t="s">
        <v>6</v>
      </c>
      <c r="J35" s="5" t="s">
        <v>7</v>
      </c>
      <c r="K35" s="5"/>
      <c r="L35" s="6" t="s">
        <v>8</v>
      </c>
      <c r="M35" s="6"/>
      <c r="N35" s="28"/>
      <c r="O35" s="28">
        <f t="shared" ref="O35" si="67">ROUND((((N35/G35)*H35*K35)),0)</f>
        <v>0</v>
      </c>
      <c r="P35" s="28"/>
      <c r="Q35" s="28">
        <f t="shared" si="62"/>
        <v>0</v>
      </c>
      <c r="R35" s="473">
        <f t="shared" ref="R35" si="68">O35+O36</f>
        <v>0</v>
      </c>
      <c r="S35" s="474"/>
      <c r="T35" s="65">
        <f>ROUND(R35*$L$55,0)</f>
        <v>0</v>
      </c>
      <c r="U35" s="49">
        <f t="shared" ref="U35" si="69">R35+T35</f>
        <v>0</v>
      </c>
    </row>
    <row r="36" spans="1:21" hidden="1">
      <c r="A36" s="406"/>
      <c r="B36" s="407"/>
      <c r="C36" s="407"/>
      <c r="D36" s="407"/>
      <c r="E36" s="407"/>
      <c r="F36" s="408"/>
      <c r="G36" s="34"/>
      <c r="H36" s="27"/>
      <c r="I36" s="5" t="s">
        <v>6</v>
      </c>
      <c r="J36" s="5" t="s">
        <v>7</v>
      </c>
      <c r="K36" s="5"/>
      <c r="L36" s="6" t="s">
        <v>9</v>
      </c>
      <c r="M36" s="6"/>
      <c r="N36" s="28">
        <f t="shared" ref="N36" si="70">N35</f>
        <v>0</v>
      </c>
      <c r="O36" s="28">
        <f t="shared" ref="O36" si="71">ROUND((((N36/G35)*H36*K36)),0)</f>
        <v>0</v>
      </c>
      <c r="P36" s="30"/>
      <c r="Q36" s="28">
        <f t="shared" si="62"/>
        <v>0</v>
      </c>
      <c r="R36" s="475"/>
      <c r="S36" s="476"/>
      <c r="T36" s="66"/>
      <c r="U36" s="90"/>
    </row>
    <row r="37" spans="1:21" hidden="1">
      <c r="A37" s="18" t="s">
        <v>243</v>
      </c>
      <c r="B37" s="2" t="s">
        <v>11</v>
      </c>
      <c r="C37" s="2"/>
      <c r="D37" s="2"/>
      <c r="E37" s="2"/>
      <c r="F37" s="2"/>
      <c r="G37" s="84">
        <v>9</v>
      </c>
      <c r="H37" s="27"/>
      <c r="I37" s="5" t="s">
        <v>6</v>
      </c>
      <c r="J37" s="5" t="s">
        <v>7</v>
      </c>
      <c r="K37" s="5"/>
      <c r="L37" s="6" t="s">
        <v>8</v>
      </c>
      <c r="M37" s="6"/>
      <c r="N37" s="28"/>
      <c r="O37" s="28">
        <f t="shared" ref="O37:O53" si="72">ROUND((((N37/G37)*H37*K37)),0)</f>
        <v>0</v>
      </c>
      <c r="P37" s="28"/>
      <c r="Q37" s="28">
        <f t="shared" si="62"/>
        <v>0</v>
      </c>
      <c r="R37" s="473">
        <f t="shared" ref="R37" si="73">O37+O38</f>
        <v>0</v>
      </c>
      <c r="S37" s="474"/>
      <c r="T37" s="65">
        <f>ROUND(R37*$L$55,0)</f>
        <v>0</v>
      </c>
      <c r="U37" s="49">
        <f t="shared" ref="U37" si="74">R37+T37</f>
        <v>0</v>
      </c>
    </row>
    <row r="38" spans="1:21" hidden="1">
      <c r="A38" s="406"/>
      <c r="B38" s="407"/>
      <c r="C38" s="407"/>
      <c r="D38" s="407"/>
      <c r="E38" s="407"/>
      <c r="F38" s="408"/>
      <c r="G38" s="34"/>
      <c r="H38" s="27"/>
      <c r="I38" s="5" t="s">
        <v>6</v>
      </c>
      <c r="J38" s="5" t="s">
        <v>7</v>
      </c>
      <c r="K38" s="5"/>
      <c r="L38" s="6" t="s">
        <v>9</v>
      </c>
      <c r="M38" s="6"/>
      <c r="N38" s="28">
        <f t="shared" ref="N38" si="75">N37</f>
        <v>0</v>
      </c>
      <c r="O38" s="28">
        <f t="shared" ref="O38:O54" si="76">ROUND((((N38/G37)*H38*K38)),0)</f>
        <v>0</v>
      </c>
      <c r="P38" s="30"/>
      <c r="Q38" s="28">
        <f t="shared" si="62"/>
        <v>0</v>
      </c>
      <c r="R38" s="475"/>
      <c r="S38" s="476"/>
      <c r="T38" s="66"/>
      <c r="U38" s="90"/>
    </row>
    <row r="39" spans="1:21" hidden="1">
      <c r="A39" s="18" t="s">
        <v>244</v>
      </c>
      <c r="B39" s="2" t="s">
        <v>11</v>
      </c>
      <c r="C39" s="2"/>
      <c r="D39" s="2"/>
      <c r="E39" s="2"/>
      <c r="F39" s="2"/>
      <c r="G39" s="84">
        <v>9</v>
      </c>
      <c r="H39" s="27"/>
      <c r="I39" s="5" t="s">
        <v>6</v>
      </c>
      <c r="J39" s="5" t="s">
        <v>7</v>
      </c>
      <c r="K39" s="5"/>
      <c r="L39" s="6" t="s">
        <v>8</v>
      </c>
      <c r="M39" s="6"/>
      <c r="N39" s="28"/>
      <c r="O39" s="28">
        <f t="shared" si="72"/>
        <v>0</v>
      </c>
      <c r="P39" s="28"/>
      <c r="Q39" s="28">
        <f t="shared" si="62"/>
        <v>0</v>
      </c>
      <c r="R39" s="473">
        <f t="shared" ref="R39" si="77">O39+O40</f>
        <v>0</v>
      </c>
      <c r="S39" s="474"/>
      <c r="T39" s="65">
        <f>ROUND(R39*$L$55,0)</f>
        <v>0</v>
      </c>
      <c r="U39" s="49">
        <f t="shared" ref="U39" si="78">R39+T39</f>
        <v>0</v>
      </c>
    </row>
    <row r="40" spans="1:21" hidden="1">
      <c r="A40" s="406"/>
      <c r="B40" s="407"/>
      <c r="C40" s="407"/>
      <c r="D40" s="407"/>
      <c r="E40" s="407"/>
      <c r="F40" s="408"/>
      <c r="G40" s="34"/>
      <c r="H40" s="27"/>
      <c r="I40" s="5" t="s">
        <v>6</v>
      </c>
      <c r="J40" s="5" t="s">
        <v>7</v>
      </c>
      <c r="K40" s="5"/>
      <c r="L40" s="6" t="s">
        <v>9</v>
      </c>
      <c r="M40" s="6"/>
      <c r="N40" s="28">
        <f t="shared" ref="N40" si="79">N39</f>
        <v>0</v>
      </c>
      <c r="O40" s="28">
        <f t="shared" si="76"/>
        <v>0</v>
      </c>
      <c r="P40" s="30"/>
      <c r="Q40" s="28">
        <f t="shared" si="62"/>
        <v>0</v>
      </c>
      <c r="R40" s="475"/>
      <c r="S40" s="476"/>
      <c r="T40" s="66"/>
      <c r="U40" s="90"/>
    </row>
    <row r="41" spans="1:21" hidden="1">
      <c r="A41" s="18" t="s">
        <v>245</v>
      </c>
      <c r="B41" s="2" t="s">
        <v>11</v>
      </c>
      <c r="C41" s="2"/>
      <c r="D41" s="2"/>
      <c r="E41" s="2"/>
      <c r="F41" s="2"/>
      <c r="G41" s="84">
        <v>9</v>
      </c>
      <c r="H41" s="27"/>
      <c r="I41" s="5" t="s">
        <v>6</v>
      </c>
      <c r="J41" s="5" t="s">
        <v>7</v>
      </c>
      <c r="K41" s="5"/>
      <c r="L41" s="6" t="s">
        <v>8</v>
      </c>
      <c r="M41" s="6"/>
      <c r="N41" s="28"/>
      <c r="O41" s="28">
        <f t="shared" si="72"/>
        <v>0</v>
      </c>
      <c r="P41" s="28"/>
      <c r="Q41" s="28">
        <f t="shared" si="62"/>
        <v>0</v>
      </c>
      <c r="R41" s="473">
        <f t="shared" ref="R41" si="80">O41+O42</f>
        <v>0</v>
      </c>
      <c r="S41" s="474"/>
      <c r="T41" s="65">
        <f>ROUND(R41*$L$55,0)</f>
        <v>0</v>
      </c>
      <c r="U41" s="49">
        <f t="shared" ref="U41" si="81">R41+T41</f>
        <v>0</v>
      </c>
    </row>
    <row r="42" spans="1:21" hidden="1">
      <c r="A42" s="406"/>
      <c r="B42" s="407"/>
      <c r="C42" s="407"/>
      <c r="D42" s="407"/>
      <c r="E42" s="407"/>
      <c r="F42" s="408"/>
      <c r="G42" s="34"/>
      <c r="H42" s="27"/>
      <c r="I42" s="5" t="s">
        <v>6</v>
      </c>
      <c r="J42" s="5" t="s">
        <v>7</v>
      </c>
      <c r="K42" s="5"/>
      <c r="L42" s="6" t="s">
        <v>9</v>
      </c>
      <c r="M42" s="6"/>
      <c r="N42" s="28">
        <f t="shared" ref="N42" si="82">N41</f>
        <v>0</v>
      </c>
      <c r="O42" s="28">
        <f t="shared" si="76"/>
        <v>0</v>
      </c>
      <c r="P42" s="30"/>
      <c r="Q42" s="28">
        <f t="shared" si="62"/>
        <v>0</v>
      </c>
      <c r="R42" s="475"/>
      <c r="S42" s="476"/>
      <c r="T42" s="66"/>
      <c r="U42" s="90"/>
    </row>
    <row r="43" spans="1:21" hidden="1">
      <c r="A43" s="18" t="s">
        <v>247</v>
      </c>
      <c r="B43" s="2" t="s">
        <v>11</v>
      </c>
      <c r="C43" s="2"/>
      <c r="D43" s="2"/>
      <c r="E43" s="2"/>
      <c r="F43" s="2"/>
      <c r="G43" s="84">
        <v>9</v>
      </c>
      <c r="H43" s="27"/>
      <c r="I43" s="5" t="s">
        <v>6</v>
      </c>
      <c r="J43" s="5" t="s">
        <v>7</v>
      </c>
      <c r="K43" s="5"/>
      <c r="L43" s="6" t="s">
        <v>8</v>
      </c>
      <c r="M43" s="6"/>
      <c r="N43" s="28"/>
      <c r="O43" s="28">
        <f t="shared" si="72"/>
        <v>0</v>
      </c>
      <c r="P43" s="28"/>
      <c r="Q43" s="28">
        <f t="shared" ref="Q43:Q52" si="83">O43+P43</f>
        <v>0</v>
      </c>
      <c r="R43" s="473">
        <f t="shared" ref="R43" si="84">O43+O44</f>
        <v>0</v>
      </c>
      <c r="S43" s="474"/>
      <c r="T43" s="65">
        <f>ROUND(R43*$L$55,0)</f>
        <v>0</v>
      </c>
      <c r="U43" s="49">
        <f t="shared" ref="U43" si="85">R43+T43</f>
        <v>0</v>
      </c>
    </row>
    <row r="44" spans="1:21" hidden="1">
      <c r="A44" s="406"/>
      <c r="B44" s="407"/>
      <c r="C44" s="407"/>
      <c r="D44" s="407"/>
      <c r="E44" s="407"/>
      <c r="F44" s="408"/>
      <c r="G44" s="34"/>
      <c r="H44" s="27"/>
      <c r="I44" s="5" t="s">
        <v>6</v>
      </c>
      <c r="J44" s="5" t="s">
        <v>7</v>
      </c>
      <c r="K44" s="5"/>
      <c r="L44" s="6" t="s">
        <v>9</v>
      </c>
      <c r="M44" s="6"/>
      <c r="N44" s="28">
        <f t="shared" ref="N44" si="86">N43</f>
        <v>0</v>
      </c>
      <c r="O44" s="28">
        <f t="shared" si="76"/>
        <v>0</v>
      </c>
      <c r="P44" s="30"/>
      <c r="Q44" s="28">
        <f t="shared" si="83"/>
        <v>0</v>
      </c>
      <c r="R44" s="475"/>
      <c r="S44" s="476"/>
      <c r="T44" s="66"/>
      <c r="U44" s="90"/>
    </row>
    <row r="45" spans="1:21" hidden="1">
      <c r="A45" s="18" t="s">
        <v>246</v>
      </c>
      <c r="B45" s="2" t="s">
        <v>11</v>
      </c>
      <c r="C45" s="2"/>
      <c r="D45" s="2"/>
      <c r="E45" s="2"/>
      <c r="F45" s="2"/>
      <c r="G45" s="84">
        <v>9</v>
      </c>
      <c r="H45" s="27"/>
      <c r="I45" s="5" t="s">
        <v>6</v>
      </c>
      <c r="J45" s="5" t="s">
        <v>7</v>
      </c>
      <c r="K45" s="5"/>
      <c r="L45" s="6" t="s">
        <v>8</v>
      </c>
      <c r="M45" s="6"/>
      <c r="N45" s="28"/>
      <c r="O45" s="28">
        <f t="shared" si="72"/>
        <v>0</v>
      </c>
      <c r="P45" s="28"/>
      <c r="Q45" s="28">
        <f t="shared" si="83"/>
        <v>0</v>
      </c>
      <c r="R45" s="473">
        <f t="shared" ref="R45" si="87">O45+O46</f>
        <v>0</v>
      </c>
      <c r="S45" s="474"/>
      <c r="T45" s="65">
        <f>ROUND(R45*$L$55,0)</f>
        <v>0</v>
      </c>
      <c r="U45" s="49">
        <f t="shared" ref="U45" si="88">R45+T45</f>
        <v>0</v>
      </c>
    </row>
    <row r="46" spans="1:21" hidden="1">
      <c r="A46" s="406"/>
      <c r="B46" s="407"/>
      <c r="C46" s="407"/>
      <c r="D46" s="407"/>
      <c r="E46" s="407"/>
      <c r="F46" s="408"/>
      <c r="G46" s="34"/>
      <c r="H46" s="27"/>
      <c r="I46" s="5" t="s">
        <v>6</v>
      </c>
      <c r="J46" s="5" t="s">
        <v>7</v>
      </c>
      <c r="K46" s="5"/>
      <c r="L46" s="6" t="s">
        <v>9</v>
      </c>
      <c r="M46" s="6"/>
      <c r="N46" s="28">
        <f t="shared" ref="N46" si="89">N45</f>
        <v>0</v>
      </c>
      <c r="O46" s="28">
        <f t="shared" si="76"/>
        <v>0</v>
      </c>
      <c r="P46" s="30"/>
      <c r="Q46" s="28">
        <f t="shared" si="83"/>
        <v>0</v>
      </c>
      <c r="R46" s="475"/>
      <c r="S46" s="476"/>
      <c r="T46" s="66"/>
      <c r="U46" s="90"/>
    </row>
    <row r="47" spans="1:21" hidden="1">
      <c r="A47" s="18" t="s">
        <v>248</v>
      </c>
      <c r="B47" s="2" t="s">
        <v>11</v>
      </c>
      <c r="C47" s="2"/>
      <c r="D47" s="2"/>
      <c r="E47" s="2"/>
      <c r="F47" s="2"/>
      <c r="G47" s="84">
        <v>9</v>
      </c>
      <c r="H47" s="27"/>
      <c r="I47" s="5" t="s">
        <v>6</v>
      </c>
      <c r="J47" s="5" t="s">
        <v>7</v>
      </c>
      <c r="K47" s="5"/>
      <c r="L47" s="6" t="s">
        <v>8</v>
      </c>
      <c r="M47" s="6"/>
      <c r="N47" s="28"/>
      <c r="O47" s="28">
        <f t="shared" si="72"/>
        <v>0</v>
      </c>
      <c r="P47" s="28"/>
      <c r="Q47" s="28">
        <f t="shared" si="83"/>
        <v>0</v>
      </c>
      <c r="R47" s="473">
        <f t="shared" ref="R47" si="90">O47+O48</f>
        <v>0</v>
      </c>
      <c r="S47" s="474"/>
      <c r="T47" s="65">
        <f>ROUND(R47*$L$55,0)</f>
        <v>0</v>
      </c>
      <c r="U47" s="49">
        <f t="shared" ref="U47" si="91">R47+T47</f>
        <v>0</v>
      </c>
    </row>
    <row r="48" spans="1:21" hidden="1">
      <c r="A48" s="406"/>
      <c r="B48" s="407"/>
      <c r="C48" s="407"/>
      <c r="D48" s="407"/>
      <c r="E48" s="407"/>
      <c r="F48" s="408"/>
      <c r="G48" s="34"/>
      <c r="H48" s="27"/>
      <c r="I48" s="5" t="s">
        <v>6</v>
      </c>
      <c r="J48" s="5" t="s">
        <v>7</v>
      </c>
      <c r="K48" s="5"/>
      <c r="L48" s="6" t="s">
        <v>9</v>
      </c>
      <c r="M48" s="6"/>
      <c r="N48" s="28">
        <f t="shared" ref="N48" si="92">N47</f>
        <v>0</v>
      </c>
      <c r="O48" s="28">
        <f t="shared" si="76"/>
        <v>0</v>
      </c>
      <c r="P48" s="30"/>
      <c r="Q48" s="28">
        <f t="shared" si="83"/>
        <v>0</v>
      </c>
      <c r="R48" s="475"/>
      <c r="S48" s="476"/>
      <c r="T48" s="66"/>
      <c r="U48" s="90"/>
    </row>
    <row r="49" spans="1:26" hidden="1">
      <c r="A49" s="18" t="s">
        <v>251</v>
      </c>
      <c r="B49" s="2" t="s">
        <v>11</v>
      </c>
      <c r="C49" s="2"/>
      <c r="D49" s="2"/>
      <c r="E49" s="2"/>
      <c r="F49" s="2"/>
      <c r="G49" s="84">
        <v>9</v>
      </c>
      <c r="H49" s="27"/>
      <c r="I49" s="5" t="s">
        <v>6</v>
      </c>
      <c r="J49" s="5" t="s">
        <v>7</v>
      </c>
      <c r="K49" s="5"/>
      <c r="L49" s="6" t="s">
        <v>8</v>
      </c>
      <c r="M49" s="6"/>
      <c r="N49" s="28"/>
      <c r="O49" s="28">
        <f t="shared" si="72"/>
        <v>0</v>
      </c>
      <c r="P49" s="28"/>
      <c r="Q49" s="28">
        <f t="shared" si="83"/>
        <v>0</v>
      </c>
      <c r="R49" s="473">
        <f t="shared" ref="R49" si="93">O49+O50</f>
        <v>0</v>
      </c>
      <c r="S49" s="474"/>
      <c r="T49" s="65">
        <f>ROUND(R49*$L$55,0)</f>
        <v>0</v>
      </c>
      <c r="U49" s="49">
        <f t="shared" ref="U49" si="94">R49+T49</f>
        <v>0</v>
      </c>
    </row>
    <row r="50" spans="1:26" hidden="1">
      <c r="A50" s="406"/>
      <c r="B50" s="407"/>
      <c r="C50" s="407"/>
      <c r="D50" s="407"/>
      <c r="E50" s="407"/>
      <c r="F50" s="408"/>
      <c r="G50" s="34"/>
      <c r="H50" s="27"/>
      <c r="I50" s="5" t="s">
        <v>6</v>
      </c>
      <c r="J50" s="5" t="s">
        <v>7</v>
      </c>
      <c r="K50" s="5"/>
      <c r="L50" s="6" t="s">
        <v>9</v>
      </c>
      <c r="M50" s="6"/>
      <c r="N50" s="28">
        <f t="shared" ref="N50" si="95">N49</f>
        <v>0</v>
      </c>
      <c r="O50" s="28">
        <f t="shared" si="76"/>
        <v>0</v>
      </c>
      <c r="P50" s="30"/>
      <c r="Q50" s="28">
        <f t="shared" si="83"/>
        <v>0</v>
      </c>
      <c r="R50" s="475"/>
      <c r="S50" s="476"/>
      <c r="T50" s="66"/>
      <c r="U50" s="90"/>
    </row>
    <row r="51" spans="1:26" hidden="1">
      <c r="A51" s="18" t="s">
        <v>250</v>
      </c>
      <c r="B51" s="2" t="s">
        <v>11</v>
      </c>
      <c r="C51" s="2"/>
      <c r="D51" s="2"/>
      <c r="E51" s="2"/>
      <c r="F51" s="2"/>
      <c r="G51" s="84">
        <v>9</v>
      </c>
      <c r="H51" s="27"/>
      <c r="I51" s="5" t="s">
        <v>6</v>
      </c>
      <c r="J51" s="5" t="s">
        <v>7</v>
      </c>
      <c r="K51" s="5"/>
      <c r="L51" s="6" t="s">
        <v>8</v>
      </c>
      <c r="M51" s="6"/>
      <c r="N51" s="28"/>
      <c r="O51" s="28">
        <f t="shared" si="72"/>
        <v>0</v>
      </c>
      <c r="P51" s="28"/>
      <c r="Q51" s="28">
        <f t="shared" si="83"/>
        <v>0</v>
      </c>
      <c r="R51" s="473">
        <f t="shared" ref="R51" si="96">O51+O52</f>
        <v>0</v>
      </c>
      <c r="S51" s="474"/>
      <c r="T51" s="65">
        <f>ROUND(R51*$L$55,0)</f>
        <v>0</v>
      </c>
      <c r="U51" s="49">
        <f t="shared" ref="U51" si="97">R51+T51</f>
        <v>0</v>
      </c>
    </row>
    <row r="52" spans="1:26" hidden="1">
      <c r="A52" s="406"/>
      <c r="B52" s="407"/>
      <c r="C52" s="407"/>
      <c r="D52" s="407"/>
      <c r="E52" s="407"/>
      <c r="F52" s="408"/>
      <c r="G52" s="34"/>
      <c r="H52" s="27"/>
      <c r="I52" s="5" t="s">
        <v>6</v>
      </c>
      <c r="J52" s="5" t="s">
        <v>7</v>
      </c>
      <c r="K52" s="5"/>
      <c r="L52" s="6" t="s">
        <v>9</v>
      </c>
      <c r="M52" s="6"/>
      <c r="N52" s="28">
        <f t="shared" ref="N52" si="98">N51</f>
        <v>0</v>
      </c>
      <c r="O52" s="28">
        <f t="shared" si="76"/>
        <v>0</v>
      </c>
      <c r="P52" s="30"/>
      <c r="Q52" s="28">
        <f t="shared" si="83"/>
        <v>0</v>
      </c>
      <c r="R52" s="475"/>
      <c r="S52" s="476"/>
      <c r="T52" s="66"/>
      <c r="U52" s="90"/>
    </row>
    <row r="53" spans="1:26" hidden="1">
      <c r="A53" s="18" t="s">
        <v>249</v>
      </c>
      <c r="B53" s="2" t="s">
        <v>11</v>
      </c>
      <c r="C53" s="2"/>
      <c r="D53" s="2"/>
      <c r="E53" s="2"/>
      <c r="F53" s="2"/>
      <c r="G53" s="84">
        <v>9</v>
      </c>
      <c r="H53" s="27"/>
      <c r="I53" s="5" t="s">
        <v>6</v>
      </c>
      <c r="J53" s="5" t="s">
        <v>7</v>
      </c>
      <c r="K53" s="5"/>
      <c r="L53" s="6" t="s">
        <v>8</v>
      </c>
      <c r="M53" s="6"/>
      <c r="N53" s="28"/>
      <c r="O53" s="28">
        <f t="shared" si="72"/>
        <v>0</v>
      </c>
      <c r="P53" s="28"/>
      <c r="Q53" s="28">
        <f t="shared" ref="Q53:Q54" si="99">O53+P53</f>
        <v>0</v>
      </c>
      <c r="R53" s="473">
        <f t="shared" ref="R53" si="100">O53+O54</f>
        <v>0</v>
      </c>
      <c r="S53" s="474"/>
      <c r="T53" s="65">
        <f>ROUND(R53*$L$55,0)</f>
        <v>0</v>
      </c>
      <c r="U53" s="49">
        <f t="shared" ref="U53" si="101">R53+T53</f>
        <v>0</v>
      </c>
    </row>
    <row r="54" spans="1:26" hidden="1">
      <c r="A54" s="406"/>
      <c r="B54" s="407"/>
      <c r="C54" s="407"/>
      <c r="D54" s="407"/>
      <c r="E54" s="407"/>
      <c r="F54" s="408"/>
      <c r="G54" s="34"/>
      <c r="H54" s="27"/>
      <c r="I54" s="5" t="s">
        <v>6</v>
      </c>
      <c r="J54" s="5" t="s">
        <v>7</v>
      </c>
      <c r="K54" s="5"/>
      <c r="L54" s="6" t="s">
        <v>9</v>
      </c>
      <c r="M54" s="6"/>
      <c r="N54" s="28">
        <f t="shared" ref="N54" si="102">N53</f>
        <v>0</v>
      </c>
      <c r="O54" s="28">
        <f t="shared" si="76"/>
        <v>0</v>
      </c>
      <c r="P54" s="30"/>
      <c r="Q54" s="28">
        <f t="shared" si="99"/>
        <v>0</v>
      </c>
      <c r="R54" s="475"/>
      <c r="S54" s="476"/>
      <c r="T54" s="66"/>
      <c r="U54" s="90"/>
    </row>
    <row r="55" spans="1:26" ht="13.2" customHeight="1">
      <c r="A55" s="20" t="s">
        <v>118</v>
      </c>
      <c r="B55" s="10"/>
      <c r="C55" s="6"/>
      <c r="D55" s="11"/>
      <c r="E55" s="6"/>
      <c r="F55" s="6"/>
      <c r="G55" s="6"/>
      <c r="H55" s="6"/>
      <c r="I55" s="47" t="s">
        <v>45</v>
      </c>
      <c r="J55" s="47"/>
      <c r="K55" s="47"/>
      <c r="L55" s="125">
        <f>Fringe_P1</f>
        <v>0.35</v>
      </c>
      <c r="M55" s="205"/>
      <c r="N55" s="257" t="s">
        <v>3</v>
      </c>
      <c r="O55" s="176">
        <f t="shared" ref="O55:U55" si="103">SUM(O5:O54)</f>
        <v>0</v>
      </c>
      <c r="P55" s="176">
        <f t="shared" si="103"/>
        <v>0</v>
      </c>
      <c r="Q55" s="178">
        <f t="shared" si="103"/>
        <v>0</v>
      </c>
      <c r="R55" s="479">
        <f t="shared" si="103"/>
        <v>0</v>
      </c>
      <c r="S55" s="480"/>
      <c r="T55" s="100">
        <f t="shared" si="103"/>
        <v>0</v>
      </c>
      <c r="U55" s="179">
        <f t="shared" si="103"/>
        <v>0</v>
      </c>
    </row>
    <row r="56" spans="1:26">
      <c r="A56" s="74" t="s">
        <v>18</v>
      </c>
      <c r="B56" s="75"/>
      <c r="C56" s="75"/>
      <c r="D56" s="75"/>
      <c r="E56" s="75"/>
      <c r="F56" s="75"/>
      <c r="G56" s="4"/>
      <c r="H56" s="4"/>
      <c r="I56" s="4"/>
      <c r="J56" s="4"/>
      <c r="K56" s="4"/>
      <c r="L56" s="4"/>
      <c r="M56" s="208"/>
      <c r="N56" s="258" t="s">
        <v>45</v>
      </c>
      <c r="O56" s="40"/>
      <c r="P56" s="30"/>
      <c r="Q56" s="30"/>
      <c r="R56" s="475"/>
      <c r="S56" s="476"/>
      <c r="T56" s="112"/>
      <c r="U56" s="113"/>
    </row>
    <row r="57" spans="1:26" ht="13.2" customHeight="1">
      <c r="A57" s="20" t="s">
        <v>4</v>
      </c>
      <c r="B57" s="10" t="s">
        <v>16</v>
      </c>
      <c r="C57" s="6"/>
      <c r="D57" s="11" t="s">
        <v>17</v>
      </c>
      <c r="E57" s="6" t="s">
        <v>19</v>
      </c>
      <c r="F57" s="6"/>
      <c r="G57" s="6"/>
      <c r="H57" s="6"/>
      <c r="I57" s="42"/>
      <c r="J57" s="6"/>
      <c r="K57" s="4"/>
      <c r="L57" s="4"/>
      <c r="M57" s="255"/>
      <c r="N57" s="259">
        <f>FringePD_P1</f>
        <v>0.19</v>
      </c>
      <c r="O57" s="26"/>
      <c r="P57" s="28"/>
      <c r="Q57" s="28">
        <f>O57+P57</f>
        <v>0</v>
      </c>
      <c r="R57" s="473">
        <f t="shared" ref="R57:R62" si="104">O57</f>
        <v>0</v>
      </c>
      <c r="S57" s="474"/>
      <c r="T57" s="65">
        <f>ROUND(R57*N57,0)</f>
        <v>0</v>
      </c>
      <c r="U57" s="49">
        <f t="shared" ref="U57:U63" si="105">R57+T57</f>
        <v>0</v>
      </c>
      <c r="V57" s="389"/>
      <c r="W57" s="389"/>
      <c r="X57" s="389"/>
      <c r="Y57" s="389"/>
      <c r="Z57" s="389"/>
    </row>
    <row r="58" spans="1:26" ht="13.2" customHeight="1">
      <c r="A58" s="20" t="s">
        <v>10</v>
      </c>
      <c r="B58" s="10" t="s">
        <v>16</v>
      </c>
      <c r="C58" s="6"/>
      <c r="D58" s="11" t="s">
        <v>17</v>
      </c>
      <c r="E58" s="6" t="s">
        <v>20</v>
      </c>
      <c r="F58" s="6"/>
      <c r="G58" s="6"/>
      <c r="H58" s="6"/>
      <c r="I58" s="6"/>
      <c r="J58" s="6"/>
      <c r="K58" s="4"/>
      <c r="L58" s="4"/>
      <c r="M58" s="46"/>
      <c r="N58" s="259">
        <f>Fringe_P1</f>
        <v>0.35</v>
      </c>
      <c r="O58" s="26"/>
      <c r="P58" s="28"/>
      <c r="Q58" s="28">
        <f t="shared" ref="Q58:Q62" si="106">O58+P58</f>
        <v>0</v>
      </c>
      <c r="R58" s="473">
        <f t="shared" si="104"/>
        <v>0</v>
      </c>
      <c r="S58" s="474"/>
      <c r="T58" s="65">
        <f t="shared" ref="T58:T62" si="107">ROUND(R58*N58,0)</f>
        <v>0</v>
      </c>
      <c r="U58" s="49">
        <f t="shared" si="105"/>
        <v>0</v>
      </c>
      <c r="V58" s="389"/>
      <c r="W58" s="389"/>
      <c r="X58" s="389"/>
      <c r="Y58" s="389"/>
      <c r="Z58" s="389"/>
    </row>
    <row r="59" spans="1:26" ht="13.2" customHeight="1" thickBot="1">
      <c r="A59" s="20" t="s">
        <v>12</v>
      </c>
      <c r="B59" s="10" t="s">
        <v>16</v>
      </c>
      <c r="C59" s="6"/>
      <c r="D59" s="11" t="s">
        <v>17</v>
      </c>
      <c r="E59" s="6" t="s">
        <v>125</v>
      </c>
      <c r="F59" s="6"/>
      <c r="G59" s="6"/>
      <c r="H59" s="6"/>
      <c r="I59" s="42"/>
      <c r="J59" s="6"/>
      <c r="L59" s="4"/>
      <c r="M59" s="255"/>
      <c r="N59" s="259">
        <f>Fringe_P1</f>
        <v>0.35</v>
      </c>
      <c r="O59" s="26"/>
      <c r="P59" s="28"/>
      <c r="Q59" s="28">
        <f t="shared" si="106"/>
        <v>0</v>
      </c>
      <c r="R59" s="473">
        <f t="shared" si="104"/>
        <v>0</v>
      </c>
      <c r="S59" s="474"/>
      <c r="T59" s="65">
        <f t="shared" si="107"/>
        <v>0</v>
      </c>
      <c r="U59" s="49">
        <f t="shared" si="105"/>
        <v>0</v>
      </c>
      <c r="V59" s="389"/>
      <c r="W59" s="389"/>
      <c r="X59" s="389"/>
      <c r="Y59" s="389"/>
      <c r="Z59" s="389"/>
    </row>
    <row r="60" spans="1:26" ht="13.2" customHeight="1" thickBot="1">
      <c r="A60" s="20" t="s">
        <v>13</v>
      </c>
      <c r="B60" s="10" t="s">
        <v>16</v>
      </c>
      <c r="C60" s="6"/>
      <c r="D60" s="11" t="s">
        <v>17</v>
      </c>
      <c r="E60" s="6" t="s">
        <v>21</v>
      </c>
      <c r="F60" s="6"/>
      <c r="G60" s="6"/>
      <c r="H60" s="69" t="s">
        <v>53</v>
      </c>
      <c r="I60" s="71"/>
      <c r="J60" s="71"/>
      <c r="K60" s="82"/>
      <c r="L60" s="4"/>
      <c r="M60" s="255"/>
      <c r="N60" s="259">
        <f>FringeGrad_P1</f>
        <v>9.5000000000000001E-2</v>
      </c>
      <c r="O60" s="26">
        <f>GRA_Salary_Estimator!C52</f>
        <v>0</v>
      </c>
      <c r="P60" s="28"/>
      <c r="Q60" s="28">
        <f t="shared" si="106"/>
        <v>0</v>
      </c>
      <c r="R60" s="473">
        <f t="shared" si="104"/>
        <v>0</v>
      </c>
      <c r="S60" s="474"/>
      <c r="T60" s="65">
        <f t="shared" si="107"/>
        <v>0</v>
      </c>
      <c r="U60" s="49">
        <f t="shared" si="105"/>
        <v>0</v>
      </c>
      <c r="V60" s="389"/>
      <c r="W60" s="389"/>
      <c r="X60" s="389"/>
      <c r="Y60" s="389"/>
      <c r="Z60" s="389"/>
    </row>
    <row r="61" spans="1:26" ht="13.2" customHeight="1" thickBot="1">
      <c r="A61" s="20" t="s">
        <v>14</v>
      </c>
      <c r="B61" s="10" t="s">
        <v>16</v>
      </c>
      <c r="C61" s="6"/>
      <c r="D61" s="11" t="s">
        <v>17</v>
      </c>
      <c r="E61" s="6" t="s">
        <v>22</v>
      </c>
      <c r="F61" s="6"/>
      <c r="G61" s="6"/>
      <c r="H61" s="69" t="s">
        <v>53</v>
      </c>
      <c r="I61" s="71"/>
      <c r="J61" s="71"/>
      <c r="K61" s="82"/>
      <c r="L61" s="4"/>
      <c r="M61" s="255"/>
      <c r="N61" s="259">
        <f>FringeUnderGrad_P1</f>
        <v>2E-3</v>
      </c>
      <c r="O61" s="26"/>
      <c r="P61" s="28"/>
      <c r="Q61" s="28">
        <f t="shared" si="106"/>
        <v>0</v>
      </c>
      <c r="R61" s="473">
        <f t="shared" si="104"/>
        <v>0</v>
      </c>
      <c r="S61" s="474"/>
      <c r="T61" s="65">
        <f t="shared" si="107"/>
        <v>0</v>
      </c>
      <c r="U61" s="49">
        <f t="shared" si="105"/>
        <v>0</v>
      </c>
      <c r="V61" s="389"/>
      <c r="W61" s="389"/>
      <c r="X61" s="389"/>
      <c r="Y61" s="389"/>
      <c r="Z61" s="389"/>
    </row>
    <row r="62" spans="1:26" ht="13.2" customHeight="1" thickBot="1">
      <c r="A62" s="20" t="s">
        <v>15</v>
      </c>
      <c r="B62" s="10" t="s">
        <v>16</v>
      </c>
      <c r="C62" s="6"/>
      <c r="D62" s="11" t="s">
        <v>17</v>
      </c>
      <c r="E62" s="6" t="s">
        <v>23</v>
      </c>
      <c r="F62" s="6"/>
      <c r="G62" s="42"/>
      <c r="H62" s="6"/>
      <c r="I62" s="6"/>
      <c r="J62" s="6"/>
      <c r="K62" s="4"/>
      <c r="L62" s="4"/>
      <c r="M62" s="255"/>
      <c r="N62" s="259">
        <f>Fringe_P1</f>
        <v>0.35</v>
      </c>
      <c r="O62" s="36"/>
      <c r="P62" s="31"/>
      <c r="Q62" s="31">
        <f t="shared" si="106"/>
        <v>0</v>
      </c>
      <c r="R62" s="490">
        <f t="shared" si="104"/>
        <v>0</v>
      </c>
      <c r="S62" s="491"/>
      <c r="T62" s="104">
        <f t="shared" si="107"/>
        <v>0</v>
      </c>
      <c r="U62" s="105">
        <f t="shared" si="105"/>
        <v>0</v>
      </c>
      <c r="V62" s="389"/>
      <c r="W62" s="389"/>
      <c r="X62" s="389"/>
      <c r="Y62" s="389"/>
      <c r="Z62" s="389"/>
    </row>
    <row r="63" spans="1:26"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05"/>
        <v>0</v>
      </c>
      <c r="V63" s="389"/>
      <c r="W63" s="389"/>
      <c r="X63" s="389"/>
      <c r="Y63" s="389"/>
      <c r="Z63" s="389"/>
    </row>
    <row r="64" spans="1:26"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c r="V64" s="389"/>
      <c r="W64" s="389"/>
      <c r="X64" s="389"/>
      <c r="Y64" s="389"/>
      <c r="Z64" s="389"/>
    </row>
    <row r="65" spans="1:24" ht="13.2" customHeight="1" thickBo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24" ht="13.2" customHeight="1">
      <c r="A66" s="76" t="s">
        <v>393</v>
      </c>
      <c r="B66" s="77"/>
      <c r="C66" s="77"/>
      <c r="D66" s="77"/>
      <c r="E66" s="77"/>
      <c r="F66" s="77"/>
      <c r="G66" s="77"/>
      <c r="H66" s="77"/>
      <c r="I66" s="77"/>
      <c r="J66" s="77"/>
      <c r="K66" s="77"/>
      <c r="L66" s="77"/>
      <c r="M66" s="77"/>
      <c r="N66" s="316"/>
      <c r="O66" s="15"/>
      <c r="P66" s="39"/>
      <c r="Q66" s="162"/>
      <c r="S66" s="481" t="s">
        <v>390</v>
      </c>
      <c r="T66" s="482"/>
      <c r="U66" s="483"/>
      <c r="V66" s="286"/>
      <c r="W66" s="286"/>
      <c r="X66" s="286"/>
    </row>
    <row r="67" spans="1:24">
      <c r="A67" s="22"/>
      <c r="B67" s="25"/>
      <c r="C67" s="147" t="s">
        <v>282</v>
      </c>
      <c r="D67" s="147"/>
      <c r="E67" s="295"/>
      <c r="F67" s="25"/>
      <c r="G67" s="85" t="s">
        <v>283</v>
      </c>
      <c r="H67" s="25"/>
      <c r="I67" s="25"/>
      <c r="J67" s="25"/>
      <c r="K67" s="147" t="s">
        <v>282</v>
      </c>
      <c r="L67" s="25"/>
      <c r="M67" s="25"/>
      <c r="N67" s="86" t="s">
        <v>283</v>
      </c>
      <c r="O67" s="15"/>
      <c r="P67" s="39"/>
      <c r="Q67" s="162"/>
      <c r="S67" s="484"/>
      <c r="T67" s="485"/>
      <c r="U67" s="486"/>
      <c r="V67" s="286"/>
      <c r="W67" s="286"/>
      <c r="X67" s="286"/>
    </row>
    <row r="68" spans="1:24">
      <c r="A68" s="22"/>
      <c r="B68" s="1"/>
      <c r="C68" s="1"/>
      <c r="D68" s="1"/>
      <c r="E68" s="1"/>
      <c r="F68" s="25"/>
      <c r="G68" s="26"/>
      <c r="H68" s="25"/>
      <c r="I68" s="25"/>
      <c r="K68" s="410"/>
      <c r="L68" s="410"/>
      <c r="M68" s="25"/>
      <c r="N68" s="26"/>
      <c r="O68" s="15"/>
      <c r="P68" s="39"/>
      <c r="Q68" s="162"/>
      <c r="S68" s="484"/>
      <c r="T68" s="485"/>
      <c r="U68" s="486"/>
      <c r="V68" s="286"/>
      <c r="W68" s="286"/>
      <c r="X68" s="286"/>
    </row>
    <row r="69" spans="1:24">
      <c r="A69" s="22"/>
      <c r="B69" s="328"/>
      <c r="C69" s="328"/>
      <c r="D69" s="328"/>
      <c r="E69" s="328"/>
      <c r="F69" s="25"/>
      <c r="G69" s="26"/>
      <c r="H69" s="25"/>
      <c r="I69" s="25"/>
      <c r="K69" s="411"/>
      <c r="L69" s="411"/>
      <c r="M69" s="25"/>
      <c r="N69" s="26"/>
      <c r="O69" s="15"/>
      <c r="P69" s="39"/>
      <c r="Q69" s="162"/>
      <c r="S69" s="484"/>
      <c r="T69" s="485"/>
      <c r="U69" s="486"/>
      <c r="V69" s="286"/>
      <c r="W69" s="286"/>
    </row>
    <row r="70" spans="1:24" ht="13.8" thickBot="1">
      <c r="A70" s="22"/>
      <c r="B70" s="328"/>
      <c r="C70" s="328"/>
      <c r="D70" s="328"/>
      <c r="E70" s="328"/>
      <c r="F70" s="25"/>
      <c r="G70" s="102"/>
      <c r="H70" s="25"/>
      <c r="I70" s="25"/>
      <c r="K70" s="411"/>
      <c r="L70" s="411"/>
      <c r="M70" s="25"/>
      <c r="N70" s="103"/>
      <c r="O70" s="15"/>
      <c r="P70" s="39"/>
      <c r="Q70" s="162"/>
      <c r="S70" s="487"/>
      <c r="T70" s="488"/>
      <c r="U70" s="489"/>
    </row>
    <row r="71" spans="1:24">
      <c r="A71" s="19"/>
      <c r="B71" s="4"/>
      <c r="C71" s="4"/>
      <c r="D71" s="4"/>
      <c r="E71" s="4"/>
      <c r="F71" s="4"/>
      <c r="G71" s="4"/>
      <c r="H71" s="4"/>
      <c r="I71" s="4"/>
      <c r="J71" s="4"/>
      <c r="K71" s="51" t="s">
        <v>27</v>
      </c>
      <c r="L71" s="52"/>
      <c r="M71" s="52"/>
      <c r="N71" s="57"/>
      <c r="O71" s="176">
        <f>SUM(G68:G70)+SUM(N68:N70)</f>
        <v>0</v>
      </c>
      <c r="P71" s="176"/>
      <c r="Q71" s="176">
        <f>O71+P71</f>
        <v>0</v>
      </c>
      <c r="S71" s="286"/>
      <c r="T71" s="286"/>
      <c r="U71" s="286"/>
    </row>
    <row r="72" spans="1:24" ht="13.2" customHeight="1">
      <c r="A72" s="76" t="s">
        <v>99</v>
      </c>
      <c r="B72" s="77"/>
      <c r="C72" s="77"/>
      <c r="D72" s="77"/>
      <c r="E72" s="77"/>
      <c r="F72" s="2"/>
      <c r="G72" s="68" t="s">
        <v>43</v>
      </c>
      <c r="H72" s="46"/>
      <c r="I72" s="2"/>
      <c r="J72" s="2"/>
      <c r="M72" s="2"/>
      <c r="N72" s="24"/>
      <c r="O72" s="153"/>
      <c r="P72" s="154"/>
      <c r="Q72" s="155"/>
      <c r="S72" s="286"/>
      <c r="T72" s="286"/>
      <c r="U72" s="286"/>
    </row>
    <row r="73" spans="1:24" ht="13.2" customHeight="1">
      <c r="A73" s="14"/>
      <c r="F73" s="2"/>
      <c r="G73" s="68" t="s">
        <v>44</v>
      </c>
      <c r="H73" s="46"/>
      <c r="I73" s="2"/>
      <c r="J73" s="2"/>
      <c r="K73" s="24"/>
      <c r="L73" s="13"/>
      <c r="M73" s="2"/>
      <c r="N73" s="24"/>
      <c r="O73" s="110"/>
      <c r="P73" s="159"/>
      <c r="Q73" s="161"/>
      <c r="T73" s="286"/>
      <c r="U73" s="286"/>
    </row>
    <row r="74" spans="1:24"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24" ht="13.2" customHeight="1">
      <c r="A75" s="457" t="s">
        <v>323</v>
      </c>
      <c r="B75" s="458"/>
      <c r="C75" s="458"/>
      <c r="D75" s="458"/>
      <c r="E75" s="458"/>
      <c r="F75" s="458"/>
      <c r="G75" s="458"/>
      <c r="H75" s="458"/>
      <c r="I75" s="458"/>
      <c r="J75" s="458"/>
      <c r="K75" s="458"/>
      <c r="L75" s="458"/>
      <c r="M75" s="458"/>
      <c r="N75" s="459"/>
      <c r="O75" s="32"/>
      <c r="P75" s="152"/>
      <c r="Q75" s="157"/>
    </row>
    <row r="76" spans="1:24" ht="13.2" customHeight="1">
      <c r="A76" s="41"/>
      <c r="F76" s="295"/>
      <c r="N76" s="12"/>
      <c r="O76" s="32"/>
      <c r="P76" s="152"/>
      <c r="Q76" s="157"/>
    </row>
    <row r="77" spans="1:24" ht="13.2" customHeight="1">
      <c r="A77" s="23" t="s">
        <v>28</v>
      </c>
      <c r="E77" s="25"/>
      <c r="F77" s="25"/>
      <c r="G77" s="26"/>
      <c r="I77" s="2" t="s">
        <v>29</v>
      </c>
      <c r="L77" s="25"/>
      <c r="M77" s="25"/>
      <c r="N77" s="26"/>
      <c r="O77" s="32"/>
      <c r="P77" s="152"/>
      <c r="Q77" s="157"/>
    </row>
    <row r="78" spans="1:24" ht="13.2" customHeight="1">
      <c r="A78" s="23" t="s">
        <v>30</v>
      </c>
      <c r="E78" s="25"/>
      <c r="F78" s="25"/>
      <c r="G78" s="26"/>
      <c r="I78" s="2" t="s">
        <v>31</v>
      </c>
      <c r="L78" s="25"/>
      <c r="M78" s="25"/>
      <c r="N78" s="26"/>
      <c r="O78" s="32"/>
      <c r="P78" s="152"/>
      <c r="Q78" s="157"/>
    </row>
    <row r="79" spans="1:24" ht="13.2" customHeight="1">
      <c r="A79" s="19"/>
      <c r="B79" s="10" t="s">
        <v>16</v>
      </c>
      <c r="C79" s="1"/>
      <c r="D79" s="1" t="s">
        <v>17</v>
      </c>
      <c r="E79" s="6" t="s">
        <v>39</v>
      </c>
      <c r="F79" s="4"/>
      <c r="G79" s="4"/>
      <c r="H79" s="4"/>
      <c r="I79" s="4"/>
      <c r="J79" s="4"/>
      <c r="K79" s="51" t="s">
        <v>54</v>
      </c>
      <c r="L79" s="51"/>
      <c r="M79" s="52"/>
      <c r="N79" s="61"/>
      <c r="O79" s="176">
        <f>SUM(G77:G78)+SUM(N77:N78)</f>
        <v>0</v>
      </c>
      <c r="P79" s="176"/>
      <c r="Q79" s="176">
        <f>O79+P79</f>
        <v>0</v>
      </c>
    </row>
    <row r="80" spans="1:24" ht="13.2" customHeight="1">
      <c r="A80" s="74" t="s">
        <v>32</v>
      </c>
      <c r="B80" s="78"/>
      <c r="C80" s="78"/>
      <c r="D80" s="78"/>
      <c r="E80" s="78"/>
      <c r="F80" s="78"/>
      <c r="G80" s="288"/>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23"/>
      <c r="L84" s="423"/>
      <c r="M84" s="25"/>
      <c r="N84" s="26"/>
      <c r="O84" s="32"/>
      <c r="P84" s="152"/>
      <c r="Q84" s="157"/>
    </row>
    <row r="85" spans="1:19" ht="13.2" customHeight="1">
      <c r="A85" s="22"/>
      <c r="B85" s="466"/>
      <c r="C85" s="466"/>
      <c r="D85" s="466"/>
      <c r="E85" s="466"/>
      <c r="F85" s="25"/>
      <c r="G85" s="26"/>
      <c r="H85" s="25"/>
      <c r="I85" s="25"/>
      <c r="J85" s="25"/>
      <c r="K85" s="423"/>
      <c r="L85" s="423"/>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08">O87+P87</f>
        <v>0</v>
      </c>
    </row>
    <row r="88" spans="1:19" ht="13.2" customHeight="1">
      <c r="A88" s="21" t="s">
        <v>35</v>
      </c>
      <c r="B88" s="4"/>
      <c r="C88" s="4"/>
      <c r="D88" s="4"/>
      <c r="E88" s="4"/>
      <c r="F88" s="4"/>
      <c r="G88" s="454" t="s">
        <v>322</v>
      </c>
      <c r="H88" s="454"/>
      <c r="I88" s="454"/>
      <c r="J88" s="454"/>
      <c r="K88" s="454"/>
      <c r="L88" s="454"/>
      <c r="M88" s="454"/>
      <c r="N88" s="455"/>
      <c r="O88" s="139"/>
      <c r="P88" s="28"/>
      <c r="Q88" s="29">
        <f t="shared" si="108"/>
        <v>0</v>
      </c>
    </row>
    <row r="89" spans="1:19" ht="13.2" customHeight="1" thickBot="1">
      <c r="A89" s="21" t="s">
        <v>36</v>
      </c>
      <c r="B89" s="4"/>
      <c r="C89" s="4"/>
      <c r="D89" s="4"/>
      <c r="E89" s="4"/>
      <c r="F89" s="4"/>
      <c r="G89" s="6"/>
      <c r="H89" s="8"/>
      <c r="I89" s="6"/>
      <c r="J89" s="6"/>
      <c r="K89" s="6"/>
      <c r="L89" s="6"/>
      <c r="M89" s="6"/>
      <c r="N89" s="24"/>
      <c r="O89" s="139"/>
      <c r="P89" s="28"/>
      <c r="Q89" s="29">
        <f t="shared" si="108"/>
        <v>0</v>
      </c>
    </row>
    <row r="90" spans="1:19" ht="13.2" customHeight="1" thickBot="1">
      <c r="A90" s="21" t="s">
        <v>100</v>
      </c>
      <c r="B90" s="4"/>
      <c r="C90" s="4"/>
      <c r="D90" s="4"/>
      <c r="E90" s="4"/>
      <c r="F90" s="4"/>
      <c r="G90" s="6"/>
      <c r="H90" s="50"/>
      <c r="I90" s="70"/>
      <c r="J90" s="71"/>
      <c r="K90" s="71"/>
      <c r="L90" s="71"/>
      <c r="M90" s="83" t="s">
        <v>55</v>
      </c>
      <c r="N90" s="207">
        <f>Subcontracts!F26*Mult_P1</f>
        <v>0</v>
      </c>
      <c r="O90" s="140">
        <f>SUM(Subcontracts!D26:E26)*Mult_P1</f>
        <v>0</v>
      </c>
      <c r="P90" s="141"/>
      <c r="Q90" s="55">
        <f t="shared" si="108"/>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c r="A93" s="23"/>
      <c r="F93" s="87"/>
      <c r="G93" s="135"/>
      <c r="H93" s="126"/>
      <c r="I93" s="127"/>
      <c r="J93" s="87"/>
      <c r="K93" s="87"/>
      <c r="L93" s="87"/>
      <c r="M93" s="128" t="s">
        <v>102</v>
      </c>
      <c r="N93" s="338"/>
      <c r="O93" s="53">
        <f>ROUND(N93*GradStudent_P1,0)</f>
        <v>0</v>
      </c>
      <c r="P93" s="242"/>
      <c r="Q93" s="240">
        <f t="shared" ref="Q93:Q94" si="109">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09"/>
        <v>0</v>
      </c>
    </row>
    <row r="95" spans="1:19" ht="13.2" customHeight="1">
      <c r="A95" s="129" t="s">
        <v>317</v>
      </c>
      <c r="B95" s="130"/>
      <c r="C95" s="130"/>
      <c r="D95" s="130"/>
      <c r="E95" s="130"/>
      <c r="F95" s="130"/>
      <c r="G95" s="130"/>
      <c r="H95" s="130"/>
      <c r="I95" s="130"/>
      <c r="J95" s="130"/>
      <c r="K95" s="130"/>
      <c r="L95" s="130"/>
      <c r="M95" s="130"/>
      <c r="N95" s="131"/>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8"/>
      <c r="C97" s="468"/>
      <c r="D97" s="468"/>
      <c r="E97" s="468"/>
      <c r="F97" s="2"/>
      <c r="G97" s="8"/>
      <c r="H97" s="2"/>
      <c r="I97" s="2"/>
      <c r="J97" s="2"/>
      <c r="K97" s="443"/>
      <c r="L97" s="443"/>
      <c r="M97" s="2"/>
      <c r="N97" s="60"/>
      <c r="O97" s="32"/>
      <c r="P97" s="152"/>
      <c r="Q97" s="157"/>
    </row>
    <row r="98" spans="1:23" ht="13.2" customHeight="1">
      <c r="A98" s="23"/>
      <c r="B98" s="469"/>
      <c r="C98" s="469"/>
      <c r="D98" s="469"/>
      <c r="E98" s="469"/>
      <c r="F98" s="2"/>
      <c r="G98" s="8"/>
      <c r="H98" s="2"/>
      <c r="I98" s="2"/>
      <c r="J98" s="2"/>
      <c r="K98" s="429"/>
      <c r="L98" s="429"/>
      <c r="M98" s="2"/>
      <c r="N98" s="59"/>
      <c r="O98" s="32"/>
      <c r="P98" s="152"/>
      <c r="Q98" s="157"/>
    </row>
    <row r="99" spans="1:23" ht="13.2" customHeight="1">
      <c r="A99" s="23"/>
      <c r="B99" s="469"/>
      <c r="C99" s="469"/>
      <c r="D99" s="469"/>
      <c r="E99" s="469"/>
      <c r="F99" s="2"/>
      <c r="G99" s="8"/>
      <c r="H99" s="2"/>
      <c r="I99" s="2"/>
      <c r="J99" s="2"/>
      <c r="K99" s="429"/>
      <c r="L99" s="429"/>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173"/>
      <c r="L104" s="173"/>
      <c r="M104" s="173"/>
      <c r="N104" s="96"/>
      <c r="O104" s="109">
        <f>SUM(O102:O103)</f>
        <v>0</v>
      </c>
      <c r="P104" s="111">
        <f t="shared" ref="P104:Q104" si="110">SUM(P102:P103)</f>
        <v>0</v>
      </c>
      <c r="Q104" s="108">
        <f t="shared" si="110"/>
        <v>0</v>
      </c>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ROUND((P104-(P93+P79+P71))*IDC_OU_P1,0)</f>
        <v>0</v>
      </c>
      <c r="Q105" s="241">
        <f>P105</f>
        <v>0</v>
      </c>
      <c r="S105" s="471" t="s">
        <v>404</v>
      </c>
      <c r="T105" s="472"/>
      <c r="U105" s="404" t="str">
        <f>IF(NIH="Yes",O104-Subcontracts!E26,"N/A")</f>
        <v>N/A</v>
      </c>
      <c r="V105" s="397"/>
      <c r="W105" s="12"/>
    </row>
    <row r="106" spans="1:23" ht="13.2" customHeight="1" thickBot="1">
      <c r="A106" s="91"/>
      <c r="B106" s="421">
        <f>IDC_P1</f>
        <v>0.55000000000000004</v>
      </c>
      <c r="C106" s="421"/>
      <c r="D106" s="421"/>
      <c r="E106" s="421"/>
      <c r="F106" s="174"/>
      <c r="J106" s="185"/>
      <c r="K106" s="25"/>
      <c r="L106" s="299" t="s">
        <v>293</v>
      </c>
      <c r="M106" s="424" t="str">
        <f>IF(IDC_Base="MTDC","N/A                 ",O104)</f>
        <v xml:space="preserve">N/A                 </v>
      </c>
      <c r="N106" s="425"/>
      <c r="O106" s="238">
        <f>IF(IDC_Base="MTDC",ROUND(M105*IDC_P1,0),ROUND(M106*IDC_P1,0))</f>
        <v>0</v>
      </c>
      <c r="P106" s="182">
        <f>ROUND(IF(M105*IDC_OU_P1&lt;O106,0,(M105*IDC_OU_P1)-O106),0)</f>
        <v>0</v>
      </c>
      <c r="Q106" s="239">
        <f>O106+P106</f>
        <v>0</v>
      </c>
      <c r="S106" s="447" t="s">
        <v>403</v>
      </c>
      <c r="T106" s="448"/>
      <c r="U106" s="449"/>
      <c r="V106" s="44"/>
      <c r="W106" s="44"/>
    </row>
    <row r="107" spans="1:23" ht="13.2" customHeight="1" thickBot="1">
      <c r="A107" s="92" t="s">
        <v>77</v>
      </c>
      <c r="B107" s="93"/>
      <c r="C107" s="93"/>
      <c r="D107" s="93"/>
      <c r="E107" s="93"/>
      <c r="F107" s="93"/>
      <c r="G107" s="93"/>
      <c r="H107" s="89"/>
      <c r="I107" s="94"/>
      <c r="J107" s="94"/>
      <c r="K107" s="186"/>
      <c r="L107" s="94"/>
      <c r="M107" s="94"/>
      <c r="N107" s="95"/>
      <c r="O107" s="109">
        <f>SUM(O104:O106)</f>
        <v>0</v>
      </c>
      <c r="P107" s="111">
        <f t="shared" ref="P107:Q107" si="111">SUM(P104:P106)</f>
        <v>0</v>
      </c>
      <c r="Q107" s="108">
        <f t="shared" si="111"/>
        <v>0</v>
      </c>
    </row>
    <row r="108" spans="1:23" ht="13.2" customHeight="1">
      <c r="A108" s="434" t="s">
        <v>284</v>
      </c>
      <c r="B108" s="434"/>
      <c r="C108" s="434"/>
      <c r="D108" s="434"/>
      <c r="E108" s="434"/>
      <c r="F108" s="434"/>
      <c r="G108" s="434"/>
      <c r="H108" s="434"/>
      <c r="I108" s="434"/>
      <c r="J108" s="431" t="s">
        <v>287</v>
      </c>
      <c r="K108" s="431"/>
      <c r="L108" s="431"/>
      <c r="M108" s="432"/>
      <c r="N108" s="433"/>
      <c r="O108" s="297"/>
      <c r="P108" s="243"/>
      <c r="Q108" s="244">
        <f t="shared" ref="Q108:Q109" si="112">O108+P108</f>
        <v>0</v>
      </c>
    </row>
    <row r="109" spans="1:23" ht="13.2" customHeight="1">
      <c r="A109" s="286"/>
      <c r="B109" s="286"/>
      <c r="C109" s="286"/>
      <c r="D109" s="286"/>
      <c r="E109" s="286"/>
      <c r="F109" s="286"/>
      <c r="G109" s="286"/>
      <c r="H109" s="286"/>
      <c r="I109" s="286"/>
      <c r="J109" s="422" t="s">
        <v>288</v>
      </c>
      <c r="K109" s="422"/>
      <c r="L109" s="422"/>
      <c r="M109" s="436"/>
      <c r="N109" s="437"/>
      <c r="O109" s="298"/>
      <c r="P109" s="176"/>
      <c r="Q109" s="296">
        <f t="shared" si="112"/>
        <v>0</v>
      </c>
    </row>
    <row r="110" spans="1:23" ht="13.8" thickBot="1">
      <c r="A110" s="44"/>
      <c r="J110" s="430" t="s">
        <v>285</v>
      </c>
      <c r="K110" s="430"/>
      <c r="L110" s="430"/>
      <c r="M110" s="430"/>
      <c r="N110" s="430"/>
      <c r="O110" s="282">
        <f>SUM(O107:O109)</f>
        <v>0</v>
      </c>
      <c r="P110" s="283">
        <f>SUM(P107:P109)</f>
        <v>0</v>
      </c>
      <c r="Q110" s="284">
        <f>SUM(Q107:Q109)</f>
        <v>0</v>
      </c>
    </row>
    <row r="111" spans="1:23">
      <c r="A111" s="44"/>
      <c r="J111" s="384"/>
      <c r="K111" s="384"/>
      <c r="L111" s="384"/>
      <c r="M111" s="384"/>
      <c r="N111" s="384"/>
      <c r="O111" s="36"/>
      <c r="P111" s="36"/>
      <c r="Q111" s="36"/>
    </row>
    <row r="112" spans="1:23" ht="13.2" customHeight="1">
      <c r="A112" s="426"/>
      <c r="B112" s="427"/>
      <c r="C112" s="428"/>
      <c r="D112" t="s">
        <v>85</v>
      </c>
      <c r="N112" s="12"/>
      <c r="O112" s="36"/>
      <c r="P112" s="36"/>
      <c r="Q112" s="36"/>
    </row>
    <row r="113" spans="1:17" ht="13.2" customHeight="1">
      <c r="A113" s="438"/>
      <c r="B113" s="439"/>
      <c r="C113" s="440"/>
      <c r="D113" s="441" t="s">
        <v>319</v>
      </c>
      <c r="E113" s="442"/>
      <c r="F113" s="442"/>
      <c r="G113" s="442"/>
      <c r="H113" s="442"/>
      <c r="I113" s="442"/>
      <c r="J113" s="442"/>
      <c r="K113" s="442"/>
      <c r="L113" s="442"/>
      <c r="N113" s="12"/>
      <c r="O113" s="36"/>
      <c r="P113" s="36"/>
      <c r="Q113" s="36"/>
    </row>
    <row r="114" spans="1:17" ht="13.2" customHeight="1">
      <c r="A114" s="2"/>
      <c r="D114" s="442"/>
      <c r="E114" s="442"/>
      <c r="F114" s="442"/>
      <c r="G114" s="442"/>
      <c r="H114" s="442"/>
      <c r="I114" s="442"/>
      <c r="J114" s="442"/>
      <c r="K114" s="442"/>
      <c r="L114" s="442"/>
      <c r="N114" s="12"/>
      <c r="O114" s="36"/>
      <c r="P114" s="36"/>
      <c r="Q114" s="36"/>
    </row>
    <row r="115" spans="1:17" ht="13.2" customHeight="1">
      <c r="A115" s="2"/>
      <c r="D115" s="146"/>
      <c r="E115" s="146"/>
      <c r="F115" s="146"/>
      <c r="G115" s="146"/>
      <c r="H115" s="146"/>
      <c r="I115" s="146"/>
      <c r="J115" s="146"/>
      <c r="K115" s="146"/>
      <c r="L115" s="146"/>
      <c r="N115" s="101"/>
      <c r="O115" s="101"/>
      <c r="P115" s="101"/>
      <c r="Q115" s="101"/>
    </row>
    <row r="116" spans="1:17" ht="13.2" customHeight="1">
      <c r="A116" s="450" t="s">
        <v>318</v>
      </c>
      <c r="B116" s="450"/>
      <c r="C116" s="450"/>
      <c r="D116" s="450"/>
      <c r="E116" s="450"/>
      <c r="F116" s="450"/>
      <c r="G116" s="450"/>
      <c r="H116" s="450"/>
      <c r="I116" s="450"/>
      <c r="J116" s="450"/>
      <c r="K116" s="450"/>
      <c r="L116" s="450"/>
      <c r="M116" s="450"/>
      <c r="N116" s="450"/>
      <c r="O116" s="450"/>
      <c r="P116" s="450"/>
      <c r="Q116" s="450"/>
    </row>
    <row r="117" spans="1:17" ht="13.2" customHeight="1">
      <c r="A117" s="330"/>
      <c r="B117" s="330"/>
      <c r="C117" s="330"/>
      <c r="D117" s="330"/>
      <c r="E117" s="330"/>
      <c r="F117" s="330"/>
      <c r="G117" s="330"/>
      <c r="H117" s="330"/>
      <c r="I117" s="330"/>
      <c r="J117" s="330"/>
      <c r="K117" s="330"/>
      <c r="L117" s="330"/>
      <c r="M117" s="330"/>
      <c r="N117" s="330"/>
      <c r="O117" s="330"/>
      <c r="P117" s="330"/>
      <c r="Q117" s="330"/>
    </row>
    <row r="118" spans="1:17" ht="13.2" customHeight="1">
      <c r="A118" s="435" t="s">
        <v>295</v>
      </c>
      <c r="B118" s="435"/>
      <c r="C118" s="435"/>
      <c r="D118" s="435"/>
      <c r="E118" s="435"/>
      <c r="F118" s="435"/>
      <c r="G118" s="435"/>
      <c r="H118" s="435"/>
      <c r="I118" s="435"/>
      <c r="J118" s="435"/>
      <c r="K118" s="435"/>
      <c r="L118" s="435"/>
      <c r="M118" s="435"/>
      <c r="N118" s="435"/>
      <c r="O118" s="435"/>
      <c r="P118" s="435"/>
      <c r="Q118" s="435"/>
    </row>
    <row r="120" spans="1:17" ht="13.2" customHeight="1">
      <c r="A120" s="413" t="s">
        <v>294</v>
      </c>
      <c r="B120" s="413"/>
      <c r="C120" s="413"/>
      <c r="D120" s="413"/>
      <c r="E120" s="413"/>
      <c r="F120" s="413"/>
      <c r="G120" s="413"/>
      <c r="H120" s="413"/>
      <c r="I120" s="413"/>
      <c r="J120" s="413"/>
      <c r="K120" s="413"/>
      <c r="L120" s="413"/>
      <c r="M120" s="413"/>
      <c r="N120" s="413"/>
      <c r="O120" s="413"/>
      <c r="P120" s="413"/>
      <c r="Q120" s="413"/>
    </row>
    <row r="121" spans="1:17">
      <c r="A121" s="413"/>
      <c r="B121" s="413"/>
      <c r="C121" s="413"/>
      <c r="D121" s="413"/>
      <c r="E121" s="413"/>
      <c r="F121" s="413"/>
      <c r="G121" s="413"/>
      <c r="H121" s="413"/>
      <c r="I121" s="413"/>
      <c r="J121" s="413"/>
      <c r="K121" s="413"/>
      <c r="L121" s="413"/>
      <c r="M121" s="413"/>
      <c r="N121" s="413"/>
      <c r="O121" s="413"/>
      <c r="P121" s="413"/>
      <c r="Q121" s="413"/>
    </row>
    <row r="122" spans="1:17">
      <c r="A122" s="286"/>
      <c r="B122" s="286"/>
      <c r="C122" s="286"/>
      <c r="D122" s="286"/>
      <c r="E122" s="286"/>
      <c r="F122" s="286"/>
      <c r="G122" s="286"/>
      <c r="H122" s="286"/>
      <c r="I122" s="286"/>
      <c r="J122" s="286"/>
      <c r="K122" s="286"/>
      <c r="L122" s="286"/>
      <c r="M122" s="286"/>
      <c r="N122" s="286"/>
      <c r="O122" s="286"/>
      <c r="P122" s="286"/>
      <c r="Q122" s="286"/>
    </row>
    <row r="123" spans="1:17" ht="13.2" customHeight="1">
      <c r="A123" s="413" t="s">
        <v>300</v>
      </c>
      <c r="B123" s="413"/>
      <c r="C123" s="413"/>
      <c r="D123" s="413"/>
      <c r="E123" s="413"/>
      <c r="F123" s="413"/>
      <c r="G123" s="413"/>
      <c r="H123" s="413"/>
      <c r="I123" s="413"/>
      <c r="J123" s="413"/>
      <c r="K123" s="413"/>
      <c r="L123" s="413"/>
      <c r="M123" s="413"/>
      <c r="N123" s="413"/>
      <c r="O123" s="413"/>
      <c r="P123" s="413"/>
      <c r="Q123" s="413"/>
    </row>
    <row r="124" spans="1:17">
      <c r="A124" s="413"/>
      <c r="B124" s="413"/>
      <c r="C124" s="413"/>
      <c r="D124" s="413"/>
      <c r="E124" s="413"/>
      <c r="F124" s="413"/>
      <c r="G124" s="413"/>
      <c r="H124" s="413"/>
      <c r="I124" s="413"/>
      <c r="J124" s="413"/>
      <c r="K124" s="413"/>
      <c r="L124" s="413"/>
      <c r="M124" s="413"/>
      <c r="N124" s="413"/>
      <c r="O124" s="413"/>
      <c r="P124" s="413"/>
      <c r="Q124" s="413"/>
    </row>
    <row r="126" spans="1:17" ht="13.2" customHeight="1">
      <c r="A126" s="413" t="s">
        <v>253</v>
      </c>
      <c r="B126" s="413"/>
      <c r="C126" s="413"/>
      <c r="D126" s="413"/>
      <c r="E126" s="413"/>
      <c r="F126" s="413"/>
      <c r="G126" s="413"/>
      <c r="H126" s="413"/>
      <c r="I126" s="413"/>
      <c r="J126" s="413"/>
      <c r="K126" s="413"/>
      <c r="L126" s="413"/>
      <c r="M126" s="413"/>
      <c r="N126" s="413"/>
      <c r="O126" s="413"/>
      <c r="P126" s="413"/>
      <c r="Q126" s="413"/>
    </row>
    <row r="127" spans="1:17">
      <c r="A127" s="413"/>
      <c r="B127" s="413"/>
      <c r="C127" s="413"/>
      <c r="D127" s="413"/>
      <c r="E127" s="413"/>
      <c r="F127" s="413"/>
      <c r="G127" s="413"/>
      <c r="H127" s="413"/>
      <c r="I127" s="413"/>
      <c r="J127" s="413"/>
      <c r="K127" s="413"/>
      <c r="L127" s="413"/>
      <c r="M127" s="413"/>
      <c r="N127" s="413"/>
      <c r="O127" s="413"/>
      <c r="P127" s="413"/>
      <c r="Q127" s="413"/>
    </row>
    <row r="128" spans="1:17">
      <c r="A128" s="44"/>
    </row>
    <row r="129" spans="17:17">
      <c r="Q129" s="38" t="s">
        <v>405</v>
      </c>
    </row>
  </sheetData>
  <mergeCells count="137">
    <mergeCell ref="R51:S51"/>
    <mergeCell ref="R52:S52"/>
    <mergeCell ref="R53:S53"/>
    <mergeCell ref="R54:S54"/>
    <mergeCell ref="S66:U70"/>
    <mergeCell ref="R46:S46"/>
    <mergeCell ref="R47:S47"/>
    <mergeCell ref="R48:S48"/>
    <mergeCell ref="R49:S49"/>
    <mergeCell ref="R50:S50"/>
    <mergeCell ref="R59:S59"/>
    <mergeCell ref="R60:S60"/>
    <mergeCell ref="R61:S61"/>
    <mergeCell ref="R62:S62"/>
    <mergeCell ref="R63:S63"/>
    <mergeCell ref="R42:S42"/>
    <mergeCell ref="R43:S43"/>
    <mergeCell ref="R44:S44"/>
    <mergeCell ref="R45:S45"/>
    <mergeCell ref="R36:S36"/>
    <mergeCell ref="R37:S37"/>
    <mergeCell ref="R38:S38"/>
    <mergeCell ref="R39:S39"/>
    <mergeCell ref="R40:S40"/>
    <mergeCell ref="R33:S33"/>
    <mergeCell ref="R34:S34"/>
    <mergeCell ref="R35:S35"/>
    <mergeCell ref="R26:S26"/>
    <mergeCell ref="R27:S27"/>
    <mergeCell ref="R28:S28"/>
    <mergeCell ref="R29:S29"/>
    <mergeCell ref="R30:S30"/>
    <mergeCell ref="R41:S41"/>
    <mergeCell ref="K70:L70"/>
    <mergeCell ref="K84:L84"/>
    <mergeCell ref="S105:T105"/>
    <mergeCell ref="R9:S9"/>
    <mergeCell ref="R10:S10"/>
    <mergeCell ref="R11:S11"/>
    <mergeCell ref="R12:S12"/>
    <mergeCell ref="R13:S13"/>
    <mergeCell ref="R4:S4"/>
    <mergeCell ref="R5:S5"/>
    <mergeCell ref="R6:S6"/>
    <mergeCell ref="R7:S7"/>
    <mergeCell ref="R8:S8"/>
    <mergeCell ref="R14:S14"/>
    <mergeCell ref="R55:S55"/>
    <mergeCell ref="R56:S56"/>
    <mergeCell ref="R57:S57"/>
    <mergeCell ref="R58:S58"/>
    <mergeCell ref="R15:S15"/>
    <mergeCell ref="R16:S16"/>
    <mergeCell ref="R17:S17"/>
    <mergeCell ref="R18:S18"/>
    <mergeCell ref="R19:S19"/>
    <mergeCell ref="R20:S20"/>
    <mergeCell ref="B74:K74"/>
    <mergeCell ref="A75:N75"/>
    <mergeCell ref="M100:N100"/>
    <mergeCell ref="J101:N101"/>
    <mergeCell ref="G94:N94"/>
    <mergeCell ref="B84:E84"/>
    <mergeCell ref="B83:E83"/>
    <mergeCell ref="B85:E85"/>
    <mergeCell ref="B97:E97"/>
    <mergeCell ref="B98:E98"/>
    <mergeCell ref="B99:E99"/>
    <mergeCell ref="K83:L83"/>
    <mergeCell ref="A120:Q121"/>
    <mergeCell ref="A118:Q118"/>
    <mergeCell ref="M109:N109"/>
    <mergeCell ref="A113:C113"/>
    <mergeCell ref="D113:L114"/>
    <mergeCell ref="K99:L99"/>
    <mergeCell ref="K97:L97"/>
    <mergeCell ref="S104:U104"/>
    <mergeCell ref="S106:U106"/>
    <mergeCell ref="A116:Q116"/>
    <mergeCell ref="J109:L109"/>
    <mergeCell ref="K85:L85"/>
    <mergeCell ref="M106:N106"/>
    <mergeCell ref="A112:C112"/>
    <mergeCell ref="K98:L98"/>
    <mergeCell ref="J110:N110"/>
    <mergeCell ref="J108:L108"/>
    <mergeCell ref="M108:N108"/>
    <mergeCell ref="A108:I108"/>
    <mergeCell ref="G88:N88"/>
    <mergeCell ref="A126:Q127"/>
    <mergeCell ref="H2:N2"/>
    <mergeCell ref="A3:G3"/>
    <mergeCell ref="H3:J3"/>
    <mergeCell ref="M3:N3"/>
    <mergeCell ref="K3:L3"/>
    <mergeCell ref="A6:F6"/>
    <mergeCell ref="A8:F8"/>
    <mergeCell ref="A10:F10"/>
    <mergeCell ref="A12:F12"/>
    <mergeCell ref="M105:N105"/>
    <mergeCell ref="B106:E106"/>
    <mergeCell ref="A24:F24"/>
    <mergeCell ref="A46:F46"/>
    <mergeCell ref="A32:F32"/>
    <mergeCell ref="A34:F34"/>
    <mergeCell ref="A48:F48"/>
    <mergeCell ref="A36:F36"/>
    <mergeCell ref="A38:F38"/>
    <mergeCell ref="A40:F40"/>
    <mergeCell ref="A42:F42"/>
    <mergeCell ref="A44:F44"/>
    <mergeCell ref="A14:F14"/>
    <mergeCell ref="A123:Q124"/>
    <mergeCell ref="A4:F4"/>
    <mergeCell ref="A26:F26"/>
    <mergeCell ref="A28:F28"/>
    <mergeCell ref="A30:F30"/>
    <mergeCell ref="A1:U1"/>
    <mergeCell ref="A52:F52"/>
    <mergeCell ref="A54:F54"/>
    <mergeCell ref="K68:L68"/>
    <mergeCell ref="K69:L69"/>
    <mergeCell ref="A50:F50"/>
    <mergeCell ref="H4:M4"/>
    <mergeCell ref="A16:F16"/>
    <mergeCell ref="A18:F18"/>
    <mergeCell ref="A20:F20"/>
    <mergeCell ref="A22:F22"/>
    <mergeCell ref="A63:N63"/>
    <mergeCell ref="A65:N65"/>
    <mergeCell ref="R21:S21"/>
    <mergeCell ref="R22:S22"/>
    <mergeCell ref="R23:S23"/>
    <mergeCell ref="R24:S24"/>
    <mergeCell ref="R25:S25"/>
    <mergeCell ref="R31:S31"/>
    <mergeCell ref="R32:S32"/>
  </mergeCells>
  <phoneticPr fontId="0" type="noConversion"/>
  <conditionalFormatting sqref="N5 N7 N9 N11 N13 N15 N17 N19 N21 N23 N25 N27 N29 N31 N33 N35 N37 N39 N41 N43 N45 N47 N49 N51 N53">
    <cfRule type="expression" dxfId="31" priority="2" stopIfTrue="1">
      <formula>IF(NIH="Yes",OR(AND(G5=9,N5&gt;NIHcap09mo),AND(G5=12,N5&gt;NIHcap12mo)))</formula>
    </cfRule>
  </conditionalFormatting>
  <dataValidations count="7">
    <dataValidation type="whole" allowBlank="1" showInputMessage="1" showErrorMessage="1" promptTitle="Tuition Remission" prompt="Tuition Remission cannot be charged for partial months, round up to the next whole number" sqref="N93" xr:uid="{192854A5-46AD-4724-8F9C-A6229E8BF0EA}">
      <formula1>0</formula1>
      <formula2>500</formula2>
    </dataValidation>
    <dataValidation type="custom" allowBlank="1" showInputMessage="1" showErrorMessage="1" promptTitle="Formula Protection" prompt="Expenses should be entered using lines to the left." sqref="O71 O74 O79 O86 O100" xr:uid="{91381B08-3E62-3A4B-9151-9B33FA76FE31}">
      <formula1>"""StopsOverwritingOfFormulas"""</formula1>
    </dataValidation>
    <dataValidation type="custom" allowBlank="1" showInputMessage="1" showErrorMessage="1" promptTitle="Formula Protection" prompt="Expenses calculated using data  entered on Subcontracts tab." sqref="N90" xr:uid="{C00C036B-7676-484A-834C-207C33D7A852}">
      <formula1>"""StopsOverwritingOfFormulas"""</formula1>
    </dataValidation>
    <dataValidation type="custom" allowBlank="1" showInputMessage="1" showErrorMessage="1" promptTitle="DO NOT enter data in this cell" prompt="Third party cost share data should be entered at the bottom of this spreadsheet." sqref="P90" xr:uid="{CAFFA917-D55C-A347-8076-E76BBF4D00F7}">
      <formula1>"""StopsOverwritingOfFormulas"""</formula1>
    </dataValidation>
    <dataValidation type="custom" allowBlank="1" showInputMessage="1" showErrorMessage="1" promptTitle="Formula Protection" prompt="Tuition calculated based on # of GRA months entered to the left." sqref="O93" xr:uid="{65849851-3074-F943-907B-B68A91B451A4}">
      <formula1>"""StopsOverwritingOfFormulas"""</formula1>
    </dataValidation>
    <dataValidation type="custom" allowBlank="1" showInputMessage="1" showErrorMessage="1" promptTitle="Formula Protection" prompt="Enter subcontract information on Subcontracts tab." sqref="O90" xr:uid="{9F302C14-5D78-AF44-AD04-C2B17A8EA7C1}">
      <formula1>"""StopsOverwritingOfFormulas"""</formula1>
    </dataValidation>
    <dataValidation type="custom" allowBlank="1" showInputMessage="1" showErrorMessage="1" promptTitle="DO NOT enter data in this cell" prompt="Enter the Start &amp; End dates on the Info tab to active this sheet on the Cumulative tab." sqref="M3:N3 H3:J3" xr:uid="{E8C5F8C4-A112-CB4E-B2B1-C69866CA7EAA}">
      <formula1>"""StopsOverwritingOfFormulas"""</formula1>
    </dataValidation>
  </dataValidations>
  <pageMargins left="1" right="1" top="1" bottom="1" header="0.5" footer="0.5"/>
  <pageSetup scale="58" orientation="portrait" r:id="rId1"/>
  <headerFooter alignWithMargins="0"/>
  <ignoredErrors>
    <ignoredError sqref="N59 Q63 Q106" formula="1"/>
  </ignoredErrors>
  <legacyDrawing r:id="rId2"/>
  <extLst>
    <ext xmlns:x14="http://schemas.microsoft.com/office/spreadsheetml/2009/9/main" uri="{78C0D931-6437-407d-A8EE-F0AAD7539E65}">
      <x14:conditionalFormattings>
        <x14:conditionalFormatting xmlns:xm="http://schemas.microsoft.com/office/excel/2006/main">
          <x14:cfRule type="expression" priority="1" id="{4B5EB644-AB95-644B-9236-FBDB7A3BA077}">
            <xm:f>OR(GRA_Salary_Estimator!$C$52=0,$O$60&lt;GRA_Salary_Estimator!$C$52)</xm:f>
            <x14:dxf>
              <font>
                <b/>
                <i val="0"/>
                <strike val="0"/>
                <color rgb="FFFF0000"/>
              </font>
              <fill>
                <patternFill patternType="none">
                  <bgColor auto="1"/>
                </patternFill>
              </fill>
            </x14:dxf>
          </x14:cfRule>
          <xm:sqref>O60</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115"/>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496"/>
      <c r="B2" s="496"/>
      <c r="C2" s="496"/>
      <c r="D2" s="496"/>
      <c r="E2" s="496"/>
      <c r="F2" s="496"/>
      <c r="G2" s="496"/>
      <c r="H2" s="409" t="s">
        <v>49</v>
      </c>
      <c r="I2" s="409"/>
      <c r="J2" s="409"/>
      <c r="K2" s="409"/>
      <c r="L2" s="409"/>
      <c r="M2" s="409"/>
      <c r="N2" s="409"/>
      <c r="O2" s="494"/>
      <c r="P2" s="494"/>
      <c r="Q2" s="494"/>
      <c r="R2" s="494"/>
      <c r="S2" s="494"/>
      <c r="T2" s="494"/>
      <c r="U2" s="101"/>
    </row>
    <row r="3" spans="1:21" ht="13.8" thickBot="1">
      <c r="A3" s="497"/>
      <c r="B3" s="497"/>
      <c r="C3" s="497"/>
      <c r="D3" s="497"/>
      <c r="E3" s="497"/>
      <c r="F3" s="497"/>
      <c r="G3" s="498"/>
      <c r="H3" s="415" t="str">
        <f>IF(Begin_P2&lt;&gt;"",Begin_P2,"")</f>
        <v/>
      </c>
      <c r="I3" s="416"/>
      <c r="J3" s="417"/>
      <c r="K3" s="418" t="s">
        <v>41</v>
      </c>
      <c r="L3" s="418"/>
      <c r="M3" s="415">
        <f>End_P2</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168" t="s">
        <v>40</v>
      </c>
      <c r="U4" s="169" t="s">
        <v>83</v>
      </c>
    </row>
    <row r="5" spans="1:21" ht="13.2" customHeight="1">
      <c r="A5" s="18" t="s">
        <v>4</v>
      </c>
      <c r="B5" s="2" t="s">
        <v>5</v>
      </c>
      <c r="C5" s="2"/>
      <c r="D5" s="2"/>
      <c r="E5" s="2"/>
      <c r="F5" s="2"/>
      <c r="G5" s="84">
        <f>'Period 1'!G5</f>
        <v>9</v>
      </c>
      <c r="H5" s="27"/>
      <c r="I5" s="5" t="s">
        <v>6</v>
      </c>
      <c r="J5" s="5" t="s">
        <v>7</v>
      </c>
      <c r="K5" s="5"/>
      <c r="L5" s="6" t="s">
        <v>8</v>
      </c>
      <c r="M5" s="6"/>
      <c r="N5" s="28">
        <f>ROUND('Period 1'!N5*(1+CoL_P2),0)*Mult_P2</f>
        <v>0</v>
      </c>
      <c r="O5" s="28">
        <f>ROUND((((N5/G5)*H5*K5)),0)</f>
        <v>0</v>
      </c>
      <c r="P5" s="28"/>
      <c r="Q5" s="28">
        <f t="shared" ref="Q5:Q14" si="0">O5+P5</f>
        <v>0</v>
      </c>
      <c r="R5" s="473">
        <f>O5+O6</f>
        <v>0</v>
      </c>
      <c r="S5" s="474"/>
      <c r="T5" s="65">
        <f>ROUND(R5*$L$55,0)</f>
        <v>0</v>
      </c>
      <c r="U5" s="49">
        <f>R5+T5</f>
        <v>0</v>
      </c>
    </row>
    <row r="6" spans="1:2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1'!N7*(1+CoL_P2),0)*Mult_P2</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1'!N9*(1+CoL_P2),0)*Mult_P2</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1'!N11*(1+CoL_P2),0)*Mult_P2</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1'!N13*(1+CoL_P2),0)*Mult_P2</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1'!N15*(1+CoL_P2),0)*Mult_P2</f>
        <v>0</v>
      </c>
      <c r="O15" s="28">
        <f t="shared" ref="O15" si="5">ROUND((((N15/G15)*H15*K15)),0)</f>
        <v>0</v>
      </c>
      <c r="P15" s="28"/>
      <c r="Q15" s="28">
        <f t="shared" ref="Q15:Q54" si="6">O15+P15</f>
        <v>0</v>
      </c>
      <c r="R15" s="473">
        <f t="shared" ref="R15" si="7">O15+O16</f>
        <v>0</v>
      </c>
      <c r="S15" s="474"/>
      <c r="T15" s="65">
        <f t="shared" ref="T15" si="8">ROUND(R15*$L$55,0)</f>
        <v>0</v>
      </c>
      <c r="U15" s="49">
        <f t="shared" ref="U15" si="9">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10">N15</f>
        <v>0</v>
      </c>
      <c r="O16" s="97">
        <f t="shared" ref="O16" si="11">ROUND((((N16/G15)*H16*K16)),0)</f>
        <v>0</v>
      </c>
      <c r="P16" s="30"/>
      <c r="Q16" s="190">
        <f t="shared" si="6"/>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1'!N17*(1+CoL_P2),0)*Mult_P2</f>
        <v>0</v>
      </c>
      <c r="O17" s="28">
        <f t="shared" ref="O17" si="12">ROUND((((N17/G17)*H17*K17)),0)</f>
        <v>0</v>
      </c>
      <c r="P17" s="28"/>
      <c r="Q17" s="28">
        <f t="shared" si="6"/>
        <v>0</v>
      </c>
      <c r="R17" s="473">
        <f t="shared" ref="R17" si="13">O17+O18</f>
        <v>0</v>
      </c>
      <c r="S17" s="474"/>
      <c r="T17" s="65">
        <f t="shared" ref="T17" si="14">ROUND(R17*$L$55,0)</f>
        <v>0</v>
      </c>
      <c r="U17" s="49">
        <f t="shared" ref="U17" si="15">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6">N17</f>
        <v>0</v>
      </c>
      <c r="O18" s="97">
        <f t="shared" ref="O18" si="17">ROUND((((N18/G17)*H18*K18)),0)</f>
        <v>0</v>
      </c>
      <c r="P18" s="30"/>
      <c r="Q18" s="190">
        <f t="shared" si="6"/>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1'!N19*(1+CoL_P2),0)*Mult_P2</f>
        <v>0</v>
      </c>
      <c r="O19" s="28">
        <f t="shared" ref="O19" si="18">ROUND((((N19/G19)*H19*K19)),0)</f>
        <v>0</v>
      </c>
      <c r="P19" s="28"/>
      <c r="Q19" s="28">
        <f t="shared" si="6"/>
        <v>0</v>
      </c>
      <c r="R19" s="473">
        <f t="shared" ref="R19" si="19">O19+O20</f>
        <v>0</v>
      </c>
      <c r="S19" s="474"/>
      <c r="T19" s="65">
        <f t="shared" ref="T19" si="20">ROUND(R19*$L$55,0)</f>
        <v>0</v>
      </c>
      <c r="U19" s="49">
        <f t="shared" ref="U19" si="21">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2">N19</f>
        <v>0</v>
      </c>
      <c r="O20" s="97">
        <f t="shared" ref="O20" si="23">ROUND((((N20/G19)*H20*K20)),0)</f>
        <v>0</v>
      </c>
      <c r="P20" s="30"/>
      <c r="Q20" s="190">
        <f t="shared" si="6"/>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1'!N21*(1+CoL_P2),0)*Mult_P2</f>
        <v>0</v>
      </c>
      <c r="O21" s="28">
        <f t="shared" ref="O21" si="24">ROUND((((N21/G21)*H21*K21)),0)</f>
        <v>0</v>
      </c>
      <c r="P21" s="28"/>
      <c r="Q21" s="28">
        <f t="shared" si="6"/>
        <v>0</v>
      </c>
      <c r="R21" s="473">
        <f t="shared" ref="R21" si="25">O21+O22</f>
        <v>0</v>
      </c>
      <c r="S21" s="474"/>
      <c r="T21" s="65">
        <f t="shared" ref="T21" si="26">ROUND(R21*$L$55,0)</f>
        <v>0</v>
      </c>
      <c r="U21" s="49">
        <f t="shared" ref="U21" si="27">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8">N21</f>
        <v>0</v>
      </c>
      <c r="O22" s="97">
        <f t="shared" ref="O22" si="29">ROUND((((N22/G21)*H22*K22)),0)</f>
        <v>0</v>
      </c>
      <c r="P22" s="30"/>
      <c r="Q22" s="190">
        <f t="shared" si="6"/>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1'!N23*(1+CoL_P2),0)*Mult_P2</f>
        <v>0</v>
      </c>
      <c r="O23" s="28">
        <f t="shared" ref="O23" si="30">ROUND((((N23/G23)*H23*K23)),0)</f>
        <v>0</v>
      </c>
      <c r="P23" s="28"/>
      <c r="Q23" s="28">
        <f t="shared" si="6"/>
        <v>0</v>
      </c>
      <c r="R23" s="473">
        <f t="shared" ref="R23" si="31">O23+O24</f>
        <v>0</v>
      </c>
      <c r="S23" s="474"/>
      <c r="T23" s="65">
        <f t="shared" ref="T23" si="32">ROUND(R23*$L$55,0)</f>
        <v>0</v>
      </c>
      <c r="U23" s="49">
        <f t="shared" ref="U23" si="33">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4">N23</f>
        <v>0</v>
      </c>
      <c r="O24" s="97">
        <f t="shared" ref="O24" si="35">ROUND((((N24/G23)*H24*K24)),0)</f>
        <v>0</v>
      </c>
      <c r="P24" s="30"/>
      <c r="Q24" s="190">
        <f t="shared" si="6"/>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1'!N25*(1+CoL_P2),0)*Mult_P2</f>
        <v>0</v>
      </c>
      <c r="O25" s="28">
        <f t="shared" ref="O25" si="36">ROUND((((N25/G25)*H25*K25)),0)</f>
        <v>0</v>
      </c>
      <c r="P25" s="28"/>
      <c r="Q25" s="28">
        <f t="shared" si="6"/>
        <v>0</v>
      </c>
      <c r="R25" s="473">
        <f t="shared" ref="R25" si="37">O25+O26</f>
        <v>0</v>
      </c>
      <c r="S25" s="474"/>
      <c r="T25" s="306">
        <f>ROUND(R25*$L$55,0)</f>
        <v>0</v>
      </c>
      <c r="U25" s="307">
        <f t="shared" ref="U25" si="38">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9">N25</f>
        <v>0</v>
      </c>
      <c r="O26" s="28">
        <f t="shared" ref="O26" si="40">ROUND((((N26/G25)*H26*K26)),0)</f>
        <v>0</v>
      </c>
      <c r="P26" s="30"/>
      <c r="Q26" s="28">
        <f t="shared" si="6"/>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1'!N27*(1+CoL_P2),0)*Mult_P2</f>
        <v>0</v>
      </c>
      <c r="O27" s="28">
        <f t="shared" ref="O27" si="41">ROUND((((N27/G27)*H27*K27)),0)</f>
        <v>0</v>
      </c>
      <c r="P27" s="28"/>
      <c r="Q27" s="28">
        <f t="shared" si="6"/>
        <v>0</v>
      </c>
      <c r="R27" s="473">
        <f t="shared" ref="R27" si="42">O27+O28</f>
        <v>0</v>
      </c>
      <c r="S27" s="474"/>
      <c r="T27" s="65">
        <f>ROUND(R27*$L$55,0)</f>
        <v>0</v>
      </c>
      <c r="U27" s="49">
        <f t="shared" ref="U27" si="43">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4">N27</f>
        <v>0</v>
      </c>
      <c r="O28" s="28">
        <f t="shared" ref="O28" si="45">ROUND((((N28/G27)*H28*K28)),0)</f>
        <v>0</v>
      </c>
      <c r="P28" s="30"/>
      <c r="Q28" s="28">
        <f t="shared" si="6"/>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1'!N29*(1+CoL_P2),0)*Mult_P2</f>
        <v>0</v>
      </c>
      <c r="O29" s="28">
        <f t="shared" ref="O29" si="46">ROUND((((N29/G29)*H29*K29)),0)</f>
        <v>0</v>
      </c>
      <c r="P29" s="28"/>
      <c r="Q29" s="28">
        <f t="shared" si="6"/>
        <v>0</v>
      </c>
      <c r="R29" s="473">
        <f t="shared" ref="R29" si="47">O29+O30</f>
        <v>0</v>
      </c>
      <c r="S29" s="474"/>
      <c r="T29" s="65">
        <f>ROUND(R29*$L$55,0)</f>
        <v>0</v>
      </c>
      <c r="U29" s="49">
        <f t="shared" ref="U29" si="48">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9">N29</f>
        <v>0</v>
      </c>
      <c r="O30" s="28">
        <f t="shared" ref="O30" si="50">ROUND((((N30/G29)*H30*K30)),0)</f>
        <v>0</v>
      </c>
      <c r="P30" s="30"/>
      <c r="Q30" s="28">
        <f t="shared" si="6"/>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1'!N31*(1+CoL_P2),0)*Mult_P2</f>
        <v>0</v>
      </c>
      <c r="O31" s="28">
        <f t="shared" ref="O31" si="51">ROUND((((N31/G31)*H31*K31)),0)</f>
        <v>0</v>
      </c>
      <c r="P31" s="28"/>
      <c r="Q31" s="28">
        <f t="shared" si="6"/>
        <v>0</v>
      </c>
      <c r="R31" s="473">
        <f>O31+O32</f>
        <v>0</v>
      </c>
      <c r="S31" s="474"/>
      <c r="T31" s="65">
        <f>ROUND(R31*$L$55,0)</f>
        <v>0</v>
      </c>
      <c r="U31" s="49">
        <f t="shared" ref="U31" si="52">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3">N31</f>
        <v>0</v>
      </c>
      <c r="O32" s="28">
        <f t="shared" ref="O32" si="54">ROUND((((N32/G31)*H32*K32)),0)</f>
        <v>0</v>
      </c>
      <c r="P32" s="30"/>
      <c r="Q32" s="28">
        <f t="shared" si="6"/>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1'!N33*(1+CoL_P2),0)*Mult_P2</f>
        <v>0</v>
      </c>
      <c r="O33" s="28">
        <f t="shared" ref="O33" si="55">ROUND((((N33/G33)*H33*K33)),0)</f>
        <v>0</v>
      </c>
      <c r="P33" s="28"/>
      <c r="Q33" s="28">
        <f t="shared" si="6"/>
        <v>0</v>
      </c>
      <c r="R33" s="473">
        <f t="shared" ref="R33" si="56">O33+O34</f>
        <v>0</v>
      </c>
      <c r="S33" s="474"/>
      <c r="T33" s="65">
        <f>ROUND(R33*$L$55,0)</f>
        <v>0</v>
      </c>
      <c r="U33" s="49">
        <f t="shared" ref="U33" si="57">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8">N33</f>
        <v>0</v>
      </c>
      <c r="O34" s="28">
        <f t="shared" ref="O34" si="59">ROUND((((N34/G33)*H34*K34)),0)</f>
        <v>0</v>
      </c>
      <c r="P34" s="30"/>
      <c r="Q34" s="28">
        <f t="shared" si="6"/>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1'!N35*(1+CoL_P2),0)*Mult_P2</f>
        <v>0</v>
      </c>
      <c r="O35" s="28">
        <f t="shared" ref="O35" si="60">ROUND((((N35/G35)*H35*K35)),0)</f>
        <v>0</v>
      </c>
      <c r="P35" s="28"/>
      <c r="Q35" s="28">
        <f t="shared" si="6"/>
        <v>0</v>
      </c>
      <c r="R35" s="473">
        <f t="shared" ref="R35" si="61">O35+O36</f>
        <v>0</v>
      </c>
      <c r="S35" s="474"/>
      <c r="T35" s="65">
        <f>ROUND(R35*$L$55,0)</f>
        <v>0</v>
      </c>
      <c r="U35" s="49">
        <f t="shared" ref="U35" si="62">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3">N35</f>
        <v>0</v>
      </c>
      <c r="O36" s="28">
        <f t="shared" ref="O36" si="64">ROUND((((N36/G35)*H36*K36)),0)</f>
        <v>0</v>
      </c>
      <c r="P36" s="30"/>
      <c r="Q36" s="28">
        <f t="shared" si="6"/>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1'!N37*(1+CoL_P2),0)*Mult_P2</f>
        <v>0</v>
      </c>
      <c r="O37" s="28">
        <f t="shared" ref="O37" si="65">ROUND((((N37/G37)*H37*K37)),0)</f>
        <v>0</v>
      </c>
      <c r="P37" s="28"/>
      <c r="Q37" s="28">
        <f t="shared" si="6"/>
        <v>0</v>
      </c>
      <c r="R37" s="473">
        <f t="shared" ref="R37" si="66">O37+O38</f>
        <v>0</v>
      </c>
      <c r="S37" s="474"/>
      <c r="T37" s="65">
        <f>ROUND(R37*$L$55,0)</f>
        <v>0</v>
      </c>
      <c r="U37" s="49">
        <f t="shared" ref="U37" si="67">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8">N37</f>
        <v>0</v>
      </c>
      <c r="O38" s="28">
        <f t="shared" ref="O38" si="69">ROUND((((N38/G37)*H38*K38)),0)</f>
        <v>0</v>
      </c>
      <c r="P38" s="30"/>
      <c r="Q38" s="28">
        <f t="shared" si="6"/>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1'!N39*(1+CoL_P2),0)*Mult_P2</f>
        <v>0</v>
      </c>
      <c r="O39" s="28">
        <f t="shared" ref="O39" si="70">ROUND((((N39/G39)*H39*K39)),0)</f>
        <v>0</v>
      </c>
      <c r="P39" s="28"/>
      <c r="Q39" s="28">
        <f t="shared" si="6"/>
        <v>0</v>
      </c>
      <c r="R39" s="473">
        <f t="shared" ref="R39" si="71">O39+O40</f>
        <v>0</v>
      </c>
      <c r="S39" s="474"/>
      <c r="T39" s="65">
        <f>ROUND(R39*$L$55,0)</f>
        <v>0</v>
      </c>
      <c r="U39" s="49">
        <f t="shared" ref="U39" si="72">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3">N39</f>
        <v>0</v>
      </c>
      <c r="O40" s="28">
        <f t="shared" ref="O40" si="74">ROUND((((N40/G39)*H40*K40)),0)</f>
        <v>0</v>
      </c>
      <c r="P40" s="30"/>
      <c r="Q40" s="28">
        <f t="shared" si="6"/>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1'!N41*(1+CoL_P2),0)*Mult_P2</f>
        <v>0</v>
      </c>
      <c r="O41" s="28">
        <f t="shared" ref="O41" si="75">ROUND((((N41/G41)*H41*K41)),0)</f>
        <v>0</v>
      </c>
      <c r="P41" s="28"/>
      <c r="Q41" s="28">
        <f t="shared" si="6"/>
        <v>0</v>
      </c>
      <c r="R41" s="473">
        <f t="shared" ref="R41" si="76">O41+O42</f>
        <v>0</v>
      </c>
      <c r="S41" s="474"/>
      <c r="T41" s="65">
        <f>ROUND(R41*$L$55,0)</f>
        <v>0</v>
      </c>
      <c r="U41" s="49">
        <f t="shared" ref="U41" si="77">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8">N41</f>
        <v>0</v>
      </c>
      <c r="O42" s="28">
        <f t="shared" ref="O42" si="79">ROUND((((N42/G41)*H42*K42)),0)</f>
        <v>0</v>
      </c>
      <c r="P42" s="30"/>
      <c r="Q42" s="28">
        <f t="shared" si="6"/>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1'!N43*(1+CoL_P2),0)*Mult_P2</f>
        <v>0</v>
      </c>
      <c r="O43" s="28">
        <f t="shared" ref="O43" si="80">ROUND((((N43/G43)*H43*K43)),0)</f>
        <v>0</v>
      </c>
      <c r="P43" s="28"/>
      <c r="Q43" s="28">
        <f t="shared" si="6"/>
        <v>0</v>
      </c>
      <c r="R43" s="473">
        <f t="shared" ref="R43" si="81">O43+O44</f>
        <v>0</v>
      </c>
      <c r="S43" s="474"/>
      <c r="T43" s="65">
        <f>ROUND(R43*$L$55,0)</f>
        <v>0</v>
      </c>
      <c r="U43" s="49">
        <f t="shared" ref="U43" si="82">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3">N43</f>
        <v>0</v>
      </c>
      <c r="O44" s="28">
        <f t="shared" ref="O44" si="84">ROUND((((N44/G43)*H44*K44)),0)</f>
        <v>0</v>
      </c>
      <c r="P44" s="30"/>
      <c r="Q44" s="28">
        <f t="shared" si="6"/>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1'!N45*(1+CoL_P2),0)*Mult_P2</f>
        <v>0</v>
      </c>
      <c r="O45" s="28">
        <f t="shared" ref="O45" si="85">ROUND((((N45/G45)*H45*K45)),0)</f>
        <v>0</v>
      </c>
      <c r="P45" s="28"/>
      <c r="Q45" s="28">
        <f t="shared" si="6"/>
        <v>0</v>
      </c>
      <c r="R45" s="473">
        <f t="shared" ref="R45" si="86">O45+O46</f>
        <v>0</v>
      </c>
      <c r="S45" s="474"/>
      <c r="T45" s="65">
        <f>ROUND(R45*$L$55,0)</f>
        <v>0</v>
      </c>
      <c r="U45" s="49">
        <f t="shared" ref="U45" si="87">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8">N45</f>
        <v>0</v>
      </c>
      <c r="O46" s="28">
        <f t="shared" ref="O46" si="89">ROUND((((N46/G45)*H46*K46)),0)</f>
        <v>0</v>
      </c>
      <c r="P46" s="30"/>
      <c r="Q46" s="28">
        <f t="shared" si="6"/>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1'!N47*(1+CoL_P2),0)*Mult_P2</f>
        <v>0</v>
      </c>
      <c r="O47" s="28">
        <f t="shared" ref="O47" si="90">ROUND((((N47/G47)*H47*K47)),0)</f>
        <v>0</v>
      </c>
      <c r="P47" s="28"/>
      <c r="Q47" s="28">
        <f t="shared" si="6"/>
        <v>0</v>
      </c>
      <c r="R47" s="473">
        <f t="shared" ref="R47" si="91">O47+O48</f>
        <v>0</v>
      </c>
      <c r="S47" s="474"/>
      <c r="T47" s="65">
        <f>ROUND(R47*$L$55,0)</f>
        <v>0</v>
      </c>
      <c r="U47" s="49">
        <f t="shared" ref="U47" si="92">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3">N47</f>
        <v>0</v>
      </c>
      <c r="O48" s="28">
        <f t="shared" ref="O48" si="94">ROUND((((N48/G47)*H48*K48)),0)</f>
        <v>0</v>
      </c>
      <c r="P48" s="30"/>
      <c r="Q48" s="28">
        <f t="shared" si="6"/>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1'!N49*(1+CoL_P2),0)*Mult_P2</f>
        <v>0</v>
      </c>
      <c r="O49" s="28">
        <f t="shared" ref="O49" si="95">ROUND((((N49/G49)*H49*K49)),0)</f>
        <v>0</v>
      </c>
      <c r="P49" s="28"/>
      <c r="Q49" s="28">
        <f t="shared" si="6"/>
        <v>0</v>
      </c>
      <c r="R49" s="473">
        <f t="shared" ref="R49" si="96">O49+O50</f>
        <v>0</v>
      </c>
      <c r="S49" s="474"/>
      <c r="T49" s="65">
        <f>ROUND(R49*$L$55,0)</f>
        <v>0</v>
      </c>
      <c r="U49" s="49">
        <f t="shared" ref="U49" si="97">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8">N49</f>
        <v>0</v>
      </c>
      <c r="O50" s="28">
        <f t="shared" ref="O50" si="99">ROUND((((N50/G49)*H50*K50)),0)</f>
        <v>0</v>
      </c>
      <c r="P50" s="30"/>
      <c r="Q50" s="28">
        <f t="shared" si="6"/>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1'!N51*(1+CoL_P2),0)*Mult_P2</f>
        <v>0</v>
      </c>
      <c r="O51" s="28">
        <f t="shared" ref="O51" si="100">ROUND((((N51/G51)*H51*K51)),0)</f>
        <v>0</v>
      </c>
      <c r="P51" s="28"/>
      <c r="Q51" s="28">
        <f t="shared" si="6"/>
        <v>0</v>
      </c>
      <c r="R51" s="473">
        <f t="shared" ref="R51" si="101">O51+O52</f>
        <v>0</v>
      </c>
      <c r="S51" s="474"/>
      <c r="T51" s="65">
        <f>ROUND(R51*$L$55,0)</f>
        <v>0</v>
      </c>
      <c r="U51" s="49">
        <f t="shared" ref="U51" si="102">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3">N51</f>
        <v>0</v>
      </c>
      <c r="O52" s="28">
        <f t="shared" ref="O52" si="104">ROUND((((N52/G51)*H52*K52)),0)</f>
        <v>0</v>
      </c>
      <c r="P52" s="30"/>
      <c r="Q52" s="28">
        <f t="shared" si="6"/>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1'!N53*(1+CoL_P2),0)*Mult_P2</f>
        <v>0</v>
      </c>
      <c r="O53" s="28">
        <f t="shared" ref="O53" si="105">ROUND((((N53/G53)*H53*K53)),0)</f>
        <v>0</v>
      </c>
      <c r="P53" s="28"/>
      <c r="Q53" s="28">
        <f t="shared" si="6"/>
        <v>0</v>
      </c>
      <c r="R53" s="473">
        <f t="shared" ref="R53" si="106">O53+O54</f>
        <v>0</v>
      </c>
      <c r="S53" s="474"/>
      <c r="T53" s="65">
        <f>ROUND(R53*$L$55,0)</f>
        <v>0</v>
      </c>
      <c r="U53" s="49">
        <f t="shared" ref="U53" si="107">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8">N53</f>
        <v>0</v>
      </c>
      <c r="O54" s="28">
        <f t="shared" ref="O54" si="109">ROUND((((N54/G53)*H54*K54)),0)</f>
        <v>0</v>
      </c>
      <c r="P54" s="30"/>
      <c r="Q54" s="28">
        <f t="shared" si="6"/>
        <v>0</v>
      </c>
      <c r="R54" s="475"/>
      <c r="S54" s="476"/>
      <c r="T54" s="66"/>
      <c r="U54" s="90"/>
    </row>
    <row r="55" spans="1:21">
      <c r="A55" s="6" t="s">
        <v>118</v>
      </c>
      <c r="B55" s="10"/>
      <c r="C55" s="6"/>
      <c r="D55" s="11"/>
      <c r="E55" s="6"/>
      <c r="F55" s="6"/>
      <c r="G55" s="6"/>
      <c r="H55" s="6"/>
      <c r="I55" s="47" t="s">
        <v>45</v>
      </c>
      <c r="J55" s="47"/>
      <c r="K55" s="47"/>
      <c r="L55" s="125">
        <f>Fringe_P2</f>
        <v>0.35</v>
      </c>
      <c r="M55" s="205"/>
      <c r="N55" s="257" t="s">
        <v>3</v>
      </c>
      <c r="O55" s="176">
        <f t="shared" ref="O55:U55" si="110">SUM(O5:O54)</f>
        <v>0</v>
      </c>
      <c r="P55" s="176">
        <f t="shared" si="110"/>
        <v>0</v>
      </c>
      <c r="Q55" s="178">
        <f t="shared" si="110"/>
        <v>0</v>
      </c>
      <c r="R55" s="479">
        <f t="shared" ref="R55" si="111">SUM(R5:R54)</f>
        <v>0</v>
      </c>
      <c r="S55" s="480"/>
      <c r="T55" s="100">
        <f t="shared" si="110"/>
        <v>0</v>
      </c>
      <c r="U55" s="179">
        <f t="shared" si="110"/>
        <v>0</v>
      </c>
    </row>
    <row r="56" spans="1:21">
      <c r="A56" s="74" t="s">
        <v>18</v>
      </c>
      <c r="B56" s="75"/>
      <c r="C56" s="75"/>
      <c r="D56" s="75"/>
      <c r="E56" s="75"/>
      <c r="F56" s="75"/>
      <c r="G56" s="4"/>
      <c r="H56" s="4"/>
      <c r="I56" s="4"/>
      <c r="J56" s="4"/>
      <c r="K56" s="4"/>
      <c r="L56" s="50"/>
      <c r="M56" s="208"/>
      <c r="N56" s="258" t="s">
        <v>45</v>
      </c>
      <c r="O56" s="40"/>
      <c r="P56" s="30"/>
      <c r="Q56" s="30"/>
      <c r="R56" s="475"/>
      <c r="S56" s="476"/>
      <c r="T56" s="112"/>
      <c r="U56" s="113"/>
    </row>
    <row r="57" spans="1:21">
      <c r="A57" s="20" t="s">
        <v>4</v>
      </c>
      <c r="B57" s="10" t="s">
        <v>16</v>
      </c>
      <c r="C57" s="6"/>
      <c r="D57" s="11" t="s">
        <v>17</v>
      </c>
      <c r="E57" s="6" t="s">
        <v>19</v>
      </c>
      <c r="F57" s="6"/>
      <c r="G57" s="6"/>
      <c r="H57" s="6"/>
      <c r="I57" s="42"/>
      <c r="J57" s="6"/>
      <c r="K57" s="4"/>
      <c r="L57" s="4"/>
      <c r="M57" s="255"/>
      <c r="N57" s="259">
        <f>FringePD_P2</f>
        <v>0.19</v>
      </c>
      <c r="O57" s="26">
        <f>ROUND('Period 1'!O57*(1+CoL_P2),0)*Mult_P2</f>
        <v>0</v>
      </c>
      <c r="P57" s="28"/>
      <c r="Q57" s="28">
        <f>O57+P57</f>
        <v>0</v>
      </c>
      <c r="R57" s="473">
        <f t="shared" ref="R57:R62" si="112">O57</f>
        <v>0</v>
      </c>
      <c r="S57" s="474"/>
      <c r="T57" s="65">
        <f>ROUND(R57*N57,0)</f>
        <v>0</v>
      </c>
      <c r="U57" s="49">
        <f t="shared" ref="U57:U63" si="113">R57+T57</f>
        <v>0</v>
      </c>
    </row>
    <row r="58" spans="1:21">
      <c r="A58" s="20" t="s">
        <v>10</v>
      </c>
      <c r="B58" s="10" t="s">
        <v>16</v>
      </c>
      <c r="C58" s="6"/>
      <c r="D58" s="11" t="s">
        <v>17</v>
      </c>
      <c r="E58" s="6" t="s">
        <v>20</v>
      </c>
      <c r="F58" s="6"/>
      <c r="G58" s="6"/>
      <c r="H58" s="6"/>
      <c r="I58" s="6"/>
      <c r="J58" s="6"/>
      <c r="K58" s="4"/>
      <c r="L58" s="4"/>
      <c r="M58" s="46"/>
      <c r="N58" s="259">
        <f>Fringe_P2</f>
        <v>0.35</v>
      </c>
      <c r="O58" s="26">
        <f>ROUND('Period 1'!O58*(1+CoL_P2),0)*Mult_P2</f>
        <v>0</v>
      </c>
      <c r="P58" s="28"/>
      <c r="Q58" s="28">
        <f t="shared" ref="Q58:Q62" si="114">O58+P58</f>
        <v>0</v>
      </c>
      <c r="R58" s="473">
        <f t="shared" si="112"/>
        <v>0</v>
      </c>
      <c r="S58" s="474"/>
      <c r="T58" s="65">
        <f t="shared" ref="T58:T62" si="115">ROUND(R58*N58,0)</f>
        <v>0</v>
      </c>
      <c r="U58" s="49">
        <f t="shared" si="113"/>
        <v>0</v>
      </c>
    </row>
    <row r="59" spans="1:21" ht="13.2" customHeight="1" thickBot="1">
      <c r="A59" s="20" t="s">
        <v>12</v>
      </c>
      <c r="B59" s="10" t="s">
        <v>16</v>
      </c>
      <c r="C59" s="6"/>
      <c r="D59" s="11" t="s">
        <v>17</v>
      </c>
      <c r="E59" s="6" t="s">
        <v>125</v>
      </c>
      <c r="F59" s="6"/>
      <c r="G59" s="6"/>
      <c r="H59" s="6"/>
      <c r="I59" s="42"/>
      <c r="J59" s="6"/>
      <c r="L59" s="4"/>
      <c r="M59" s="255"/>
      <c r="N59" s="259">
        <f>Fringe_P2</f>
        <v>0.35</v>
      </c>
      <c r="O59" s="26">
        <f>ROUND('Period 1'!O59*(1+CoL_P2),0)*Mult_P2</f>
        <v>0</v>
      </c>
      <c r="P59" s="28"/>
      <c r="Q59" s="28">
        <f t="shared" si="114"/>
        <v>0</v>
      </c>
      <c r="R59" s="473">
        <f t="shared" si="112"/>
        <v>0</v>
      </c>
      <c r="S59" s="474"/>
      <c r="T59" s="65">
        <f t="shared" si="115"/>
        <v>0</v>
      </c>
      <c r="U59" s="49">
        <f t="shared" si="113"/>
        <v>0</v>
      </c>
    </row>
    <row r="60" spans="1:21" ht="13.2" customHeight="1" thickBot="1">
      <c r="A60" s="20" t="s">
        <v>13</v>
      </c>
      <c r="B60" s="10" t="s">
        <v>16</v>
      </c>
      <c r="C60" s="6"/>
      <c r="D60" s="11" t="s">
        <v>17</v>
      </c>
      <c r="E60" s="6" t="s">
        <v>21</v>
      </c>
      <c r="F60" s="6"/>
      <c r="G60" s="6"/>
      <c r="H60" s="69" t="s">
        <v>53</v>
      </c>
      <c r="I60" s="71"/>
      <c r="J60" s="71"/>
      <c r="K60" s="82"/>
      <c r="L60" s="4"/>
      <c r="M60" s="255"/>
      <c r="N60" s="259">
        <f>FringeGrad_P2</f>
        <v>9.5000000000000001E-2</v>
      </c>
      <c r="O60" s="26">
        <f>GRA_Salary_Estimator!D52</f>
        <v>0</v>
      </c>
      <c r="P60" s="28"/>
      <c r="Q60" s="28">
        <f t="shared" si="114"/>
        <v>0</v>
      </c>
      <c r="R60" s="473">
        <f t="shared" si="112"/>
        <v>0</v>
      </c>
      <c r="S60" s="474"/>
      <c r="T60" s="65">
        <f t="shared" si="115"/>
        <v>0</v>
      </c>
      <c r="U60" s="49">
        <f t="shared" si="113"/>
        <v>0</v>
      </c>
    </row>
    <row r="61" spans="1:21" ht="13.2" customHeight="1" thickBot="1">
      <c r="A61" s="20" t="s">
        <v>14</v>
      </c>
      <c r="B61" s="10" t="s">
        <v>16</v>
      </c>
      <c r="C61" s="6"/>
      <c r="D61" s="11" t="s">
        <v>17</v>
      </c>
      <c r="E61" s="6" t="s">
        <v>22</v>
      </c>
      <c r="F61" s="6"/>
      <c r="G61" s="6"/>
      <c r="H61" s="69" t="s">
        <v>53</v>
      </c>
      <c r="I61" s="71"/>
      <c r="J61" s="71"/>
      <c r="K61" s="82"/>
      <c r="L61" s="4"/>
      <c r="M61" s="255"/>
      <c r="N61" s="259">
        <f>FringeUnderGrad_P2</f>
        <v>2E-3</v>
      </c>
      <c r="O61" s="26">
        <f>ROUND('Period 1'!O61*(1+CoL_P2),0)*Mult_P2</f>
        <v>0</v>
      </c>
      <c r="P61" s="28"/>
      <c r="Q61" s="28">
        <f t="shared" si="114"/>
        <v>0</v>
      </c>
      <c r="R61" s="473">
        <f t="shared" si="112"/>
        <v>0</v>
      </c>
      <c r="S61" s="474"/>
      <c r="T61" s="65">
        <f t="shared" si="115"/>
        <v>0</v>
      </c>
      <c r="U61" s="49">
        <f t="shared" si="113"/>
        <v>0</v>
      </c>
    </row>
    <row r="62" spans="1:21" ht="13.2" customHeight="1" thickBot="1">
      <c r="A62" s="20" t="s">
        <v>15</v>
      </c>
      <c r="B62" s="10" t="s">
        <v>16</v>
      </c>
      <c r="C62" s="6"/>
      <c r="D62" s="11" t="s">
        <v>17</v>
      </c>
      <c r="E62" s="6" t="s">
        <v>23</v>
      </c>
      <c r="F62" s="6"/>
      <c r="G62" s="42"/>
      <c r="H62" s="6"/>
      <c r="I62" s="6"/>
      <c r="J62" s="6"/>
      <c r="K62" s="4"/>
      <c r="L62" s="4"/>
      <c r="M62" s="255"/>
      <c r="N62" s="259">
        <f>Fringe_P2</f>
        <v>0.35</v>
      </c>
      <c r="O62" s="26">
        <f>ROUND('Period 1'!O62*(1+CoL_P2),0)*Mult_P2</f>
        <v>0</v>
      </c>
      <c r="P62" s="31"/>
      <c r="Q62" s="31">
        <f t="shared" si="114"/>
        <v>0</v>
      </c>
      <c r="R62" s="490">
        <f t="shared" si="112"/>
        <v>0</v>
      </c>
      <c r="S62" s="491"/>
      <c r="T62" s="104">
        <f t="shared" si="115"/>
        <v>0</v>
      </c>
      <c r="U62" s="105">
        <f t="shared" si="113"/>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3"/>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19"/>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87"/>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1"/>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6">O87+P87</f>
        <v>0</v>
      </c>
    </row>
    <row r="88" spans="1:19" ht="13.2" customHeight="1">
      <c r="A88" s="21" t="s">
        <v>35</v>
      </c>
      <c r="B88" s="4"/>
      <c r="C88" s="4"/>
      <c r="D88" s="4"/>
      <c r="E88" s="4"/>
      <c r="F88" s="4"/>
      <c r="G88" s="380" t="s">
        <v>56</v>
      </c>
      <c r="H88" s="381"/>
      <c r="I88" s="381"/>
      <c r="J88" s="381"/>
      <c r="K88" s="382"/>
      <c r="L88" s="383"/>
      <c r="M88" s="381"/>
      <c r="N88" s="382"/>
      <c r="O88" s="139"/>
      <c r="P88" s="28"/>
      <c r="Q88" s="29">
        <f t="shared" si="116"/>
        <v>0</v>
      </c>
    </row>
    <row r="89" spans="1:19" ht="13.2" customHeight="1" thickBot="1">
      <c r="A89" s="21" t="s">
        <v>36</v>
      </c>
      <c r="B89" s="4"/>
      <c r="C89" s="4"/>
      <c r="D89" s="4"/>
      <c r="E89" s="4"/>
      <c r="F89" s="4"/>
      <c r="G89" s="6"/>
      <c r="H89" s="8"/>
      <c r="I89" s="6"/>
      <c r="J89" s="6"/>
      <c r="K89" s="6"/>
      <c r="L89" s="6"/>
      <c r="M89" s="6"/>
      <c r="N89" s="24"/>
      <c r="O89" s="139"/>
      <c r="P89" s="28"/>
      <c r="Q89" s="29">
        <f t="shared" si="116"/>
        <v>0</v>
      </c>
    </row>
    <row r="90" spans="1:19" ht="13.2" customHeight="1" thickBot="1">
      <c r="A90" s="21" t="s">
        <v>101</v>
      </c>
      <c r="B90" s="4"/>
      <c r="C90" s="4"/>
      <c r="D90" s="4"/>
      <c r="E90" s="4"/>
      <c r="F90" s="4"/>
      <c r="G90" s="6"/>
      <c r="H90" s="42"/>
      <c r="I90" s="69"/>
      <c r="J90" s="71"/>
      <c r="K90" s="71"/>
      <c r="L90" s="71"/>
      <c r="M90" s="83" t="s">
        <v>55</v>
      </c>
      <c r="N90" s="207">
        <f>Subcontracts!I26*Mult_P2</f>
        <v>0</v>
      </c>
      <c r="O90" s="140">
        <f>SUM(Subcontracts!G26:H26)*Mult_P2</f>
        <v>0</v>
      </c>
      <c r="P90" s="141"/>
      <c r="Q90" s="55">
        <f t="shared" si="116"/>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ROUND(N93*GradStudent_P2,0)</f>
        <v>0</v>
      </c>
      <c r="P93" s="242"/>
      <c r="Q93" s="240">
        <f t="shared" ref="Q93:Q94" si="117">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7"/>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60"/>
      <c r="O97" s="32"/>
      <c r="P97" s="152"/>
      <c r="Q97" s="157"/>
    </row>
    <row r="98" spans="1:23" ht="13.2" customHeight="1">
      <c r="A98" s="23"/>
      <c r="B98" s="466"/>
      <c r="C98" s="466"/>
      <c r="D98" s="466"/>
      <c r="E98" s="466"/>
      <c r="F98" s="2"/>
      <c r="G98" s="8"/>
      <c r="H98" s="2"/>
      <c r="I98" s="2"/>
      <c r="J98" s="2"/>
      <c r="K98" s="443"/>
      <c r="L98" s="443"/>
      <c r="M98" s="2"/>
      <c r="N98" s="59"/>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8">SUM(P102:P103)</f>
        <v>0</v>
      </c>
      <c r="Q104" s="108">
        <f t="shared" si="118"/>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ROUND((P104-(P93+P79+P71))*IDC_OU_P2,0)</f>
        <v>0</v>
      </c>
      <c r="Q105" s="241">
        <f>P105</f>
        <v>0</v>
      </c>
      <c r="S105" s="471" t="s">
        <v>404</v>
      </c>
      <c r="T105" s="472"/>
      <c r="U105" s="404" t="str">
        <f>IF(NIH="Yes",O104-Subcontracts!H26,"N/A")</f>
        <v>N/A</v>
      </c>
      <c r="V105" s="43"/>
      <c r="W105" s="43"/>
    </row>
    <row r="106" spans="1:23" ht="13.2" customHeight="1" thickBot="1">
      <c r="A106" s="91"/>
      <c r="B106" s="421">
        <f>IDC_P2</f>
        <v>0.55000000000000004</v>
      </c>
      <c r="C106" s="421"/>
      <c r="D106" s="421"/>
      <c r="E106" s="421"/>
      <c r="F106" s="174"/>
      <c r="J106" s="185"/>
      <c r="K106" s="25"/>
      <c r="L106" s="299" t="s">
        <v>293</v>
      </c>
      <c r="M106" s="424" t="str">
        <f>IF(IDC_Base="MTDC","N/A                 ",O104)</f>
        <v xml:space="preserve">N/A                 </v>
      </c>
      <c r="N106" s="425"/>
      <c r="O106" s="238">
        <f>IF(IDC_Base="MTDC",ROUND(M105*IDC_P2,0),ROUND(M106*IDC_P2,0))</f>
        <v>0</v>
      </c>
      <c r="P106" s="182">
        <f>ROUND(IF(M105*IDC_OU_P2&lt;O106,0,(M105*IDC_OU_P2)-O106),0)</f>
        <v>0</v>
      </c>
      <c r="Q106" s="239">
        <f>O106+P106</f>
        <v>0</v>
      </c>
      <c r="S106" s="447" t="s">
        <v>403</v>
      </c>
      <c r="T106" s="448"/>
      <c r="U106" s="449"/>
      <c r="V106" s="43"/>
      <c r="W106" s="43"/>
    </row>
    <row r="107" spans="1:23" ht="13.2" customHeight="1" thickBot="1">
      <c r="A107" s="92" t="s">
        <v>78</v>
      </c>
      <c r="B107" s="93"/>
      <c r="C107" s="93"/>
      <c r="D107" s="93"/>
      <c r="E107" s="93"/>
      <c r="F107" s="93"/>
      <c r="G107" s="93"/>
      <c r="H107" s="89"/>
      <c r="I107" s="94"/>
      <c r="J107" s="94"/>
      <c r="K107" s="186"/>
      <c r="L107" s="94"/>
      <c r="M107" s="94"/>
      <c r="N107" s="95"/>
      <c r="O107" s="109">
        <f>SUM(O104:O106)</f>
        <v>0</v>
      </c>
      <c r="P107" s="111">
        <f t="shared" ref="P107:Q107" si="119">SUM(P104:P106)</f>
        <v>0</v>
      </c>
      <c r="Q107" s="108">
        <f t="shared" si="119"/>
        <v>0</v>
      </c>
      <c r="U107" s="43"/>
      <c r="V107" s="43"/>
      <c r="W107" s="43"/>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20">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20"/>
        <v>0</v>
      </c>
    </row>
    <row r="110" spans="1:23" ht="13.8" thickBot="1">
      <c r="A110" s="44"/>
      <c r="J110" s="430" t="s">
        <v>285</v>
      </c>
      <c r="K110" s="430"/>
      <c r="L110" s="430"/>
      <c r="M110" s="430"/>
      <c r="N110" s="430"/>
      <c r="O110" s="282">
        <f>SUM(O107:O109)</f>
        <v>0</v>
      </c>
      <c r="P110" s="283">
        <f t="shared" ref="P110:Q110" si="121">SUM(P107:P109)</f>
        <v>0</v>
      </c>
      <c r="Q110" s="284">
        <f t="shared" si="121"/>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5" spans="1:17">
      <c r="Q115" s="38"/>
    </row>
  </sheetData>
  <mergeCells count="135">
    <mergeCell ref="K85:L85"/>
    <mergeCell ref="M100:N100"/>
    <mergeCell ref="J101:N101"/>
    <mergeCell ref="G94:N94"/>
    <mergeCell ref="B85:E85"/>
    <mergeCell ref="B97:E97"/>
    <mergeCell ref="B98:E98"/>
    <mergeCell ref="B99:E99"/>
    <mergeCell ref="K83:L83"/>
    <mergeCell ref="B83:E83"/>
    <mergeCell ref="A2:G2"/>
    <mergeCell ref="A3:G3"/>
    <mergeCell ref="A108:I108"/>
    <mergeCell ref="J108:L108"/>
    <mergeCell ref="J109:L109"/>
    <mergeCell ref="J110:N110"/>
    <mergeCell ref="M108:N108"/>
    <mergeCell ref="M109:N109"/>
    <mergeCell ref="M105:N105"/>
    <mergeCell ref="B68:E68"/>
    <mergeCell ref="B69:E69"/>
    <mergeCell ref="B70:E70"/>
    <mergeCell ref="H2:N2"/>
    <mergeCell ref="A14:F14"/>
    <mergeCell ref="A10:F10"/>
    <mergeCell ref="A12:F12"/>
    <mergeCell ref="A26:F26"/>
    <mergeCell ref="A28:F28"/>
    <mergeCell ref="A16:F16"/>
    <mergeCell ref="A18:F18"/>
    <mergeCell ref="A20:F20"/>
    <mergeCell ref="A63:N63"/>
    <mergeCell ref="A65:N65"/>
    <mergeCell ref="A22:F22"/>
    <mergeCell ref="H4:M4"/>
    <mergeCell ref="A4:F4"/>
    <mergeCell ref="R4:S4"/>
    <mergeCell ref="R5:S5"/>
    <mergeCell ref="R6:S6"/>
    <mergeCell ref="R7:S7"/>
    <mergeCell ref="R8:S8"/>
    <mergeCell ref="A111:C111"/>
    <mergeCell ref="A112:C112"/>
    <mergeCell ref="D112:L113"/>
    <mergeCell ref="A24:F24"/>
    <mergeCell ref="A30:F30"/>
    <mergeCell ref="A32:F32"/>
    <mergeCell ref="A34:F34"/>
    <mergeCell ref="A36:F36"/>
    <mergeCell ref="A38:F38"/>
    <mergeCell ref="A40:F40"/>
    <mergeCell ref="A42:F42"/>
    <mergeCell ref="A44:F44"/>
    <mergeCell ref="A46:F46"/>
    <mergeCell ref="B74:K74"/>
    <mergeCell ref="A75:N75"/>
    <mergeCell ref="B106:E106"/>
    <mergeCell ref="K84:L84"/>
    <mergeCell ref="R9:S9"/>
    <mergeCell ref="R10:S10"/>
    <mergeCell ref="R11:S11"/>
    <mergeCell ref="R12:S12"/>
    <mergeCell ref="R13:S13"/>
    <mergeCell ref="B84:E84"/>
    <mergeCell ref="M106:N106"/>
    <mergeCell ref="A1:U1"/>
    <mergeCell ref="A48:F48"/>
    <mergeCell ref="K70:L70"/>
    <mergeCell ref="A50:F50"/>
    <mergeCell ref="A52:F52"/>
    <mergeCell ref="A54:F54"/>
    <mergeCell ref="K68:L68"/>
    <mergeCell ref="K69:L69"/>
    <mergeCell ref="K97:L97"/>
    <mergeCell ref="K98:L98"/>
    <mergeCell ref="K99:L99"/>
    <mergeCell ref="A6:F6"/>
    <mergeCell ref="H3:J3"/>
    <mergeCell ref="K3:L3"/>
    <mergeCell ref="M3:N3"/>
    <mergeCell ref="O2:T3"/>
    <mergeCell ref="A8:F8"/>
    <mergeCell ref="R19:S19"/>
    <mergeCell ref="R20:S20"/>
    <mergeCell ref="R21:S21"/>
    <mergeCell ref="R22:S22"/>
    <mergeCell ref="R23:S23"/>
    <mergeCell ref="R14:S14"/>
    <mergeCell ref="R15:S15"/>
    <mergeCell ref="R16:S16"/>
    <mergeCell ref="R17:S17"/>
    <mergeCell ref="R18:S18"/>
    <mergeCell ref="R29:S29"/>
    <mergeCell ref="R30:S30"/>
    <mergeCell ref="R31:S31"/>
    <mergeCell ref="R32:S32"/>
    <mergeCell ref="R33:S33"/>
    <mergeCell ref="R24:S24"/>
    <mergeCell ref="R25:S25"/>
    <mergeCell ref="R26:S26"/>
    <mergeCell ref="R27:S27"/>
    <mergeCell ref="R28:S28"/>
    <mergeCell ref="R39:S39"/>
    <mergeCell ref="R40:S40"/>
    <mergeCell ref="R41:S41"/>
    <mergeCell ref="R42:S42"/>
    <mergeCell ref="R43:S43"/>
    <mergeCell ref="R34:S34"/>
    <mergeCell ref="R35:S35"/>
    <mergeCell ref="R36:S36"/>
    <mergeCell ref="R37:S37"/>
    <mergeCell ref="R38:S38"/>
    <mergeCell ref="R49:S49"/>
    <mergeCell ref="R50:S50"/>
    <mergeCell ref="R51:S51"/>
    <mergeCell ref="R52:S52"/>
    <mergeCell ref="R53:S53"/>
    <mergeCell ref="R44:S44"/>
    <mergeCell ref="R45:S45"/>
    <mergeCell ref="R46:S46"/>
    <mergeCell ref="R47:S47"/>
    <mergeCell ref="R48:S48"/>
    <mergeCell ref="S104:U104"/>
    <mergeCell ref="S106:U106"/>
    <mergeCell ref="S105:T105"/>
    <mergeCell ref="R59:S59"/>
    <mergeCell ref="R60:S60"/>
    <mergeCell ref="R61:S61"/>
    <mergeCell ref="R62:S62"/>
    <mergeCell ref="R63:S63"/>
    <mergeCell ref="R54:S54"/>
    <mergeCell ref="R55:S55"/>
    <mergeCell ref="R56:S56"/>
    <mergeCell ref="R57:S57"/>
    <mergeCell ref="R58:S58"/>
  </mergeCells>
  <conditionalFormatting sqref="N5 N7 N9 N11 N13 N15 N17 N19 N21 N23 N25 N27 N29 N31 N33 N35 N37 N39 N41 N43 N45 N47 N49 N51 N53">
    <cfRule type="expression" dxfId="29" priority="2">
      <formula>IF(NIH="Yes",OR(AND(G5=9,N5&gt;NIHcap09mo),AND(G5=12,N5&gt;NIHcap12mo)),)</formula>
    </cfRule>
  </conditionalFormatting>
  <dataValidations count="7">
    <dataValidation type="whole" allowBlank="1" showInputMessage="1" showErrorMessage="1" promptTitle="Tuition Remission" prompt="Tuition Remission cannot be charged for partial months, round up to the next whole number" sqref="N93" xr:uid="{774C448C-969B-4530-8D38-999BFAEC4C0E}">
      <formula1>0</formula1>
      <formula2>500</formula2>
    </dataValidation>
    <dataValidation type="custom" allowBlank="1" showInputMessage="1" showErrorMessage="1" promptTitle="Formula Protection" prompt="Expenses should be entered using lines to the left." sqref="O71 O74 O79 O86 O100" xr:uid="{D81BF9FB-DDCC-E049-B0CF-372F5C18BC18}">
      <formula1>"""StopsOverwritingOfFormulas"""</formula1>
    </dataValidation>
    <dataValidation type="custom" allowBlank="1" showInputMessage="1" showErrorMessage="1" promptTitle="Formula Protection" prompt="Expenses calculated using data  entered on Subcontracts tab." sqref="N90" xr:uid="{12A7250C-34CD-FF4F-9425-81698DDAC4F5}">
      <formula1>"""StopsOverwritingOfFormulas"""</formula1>
    </dataValidation>
    <dataValidation type="custom" allowBlank="1" showInputMessage="1" showErrorMessage="1" promptTitle="DO NOT enter data in this cell" prompt="Third party cost share data should be entered at the bottom of this spreadsheet." sqref="P90" xr:uid="{A95DA709-51EB-0141-96CA-D263334EEE11}">
      <formula1>"""StopsOverwritingOfFormulas"""</formula1>
    </dataValidation>
    <dataValidation type="custom" allowBlank="1" showInputMessage="1" showErrorMessage="1" promptTitle="Formula Protection" prompt="Tuition calculated based on # of GRA months entered to the left." sqref="O93" xr:uid="{D50159AA-E465-B64B-9919-EA2AB3CCE2D6}">
      <formula1>"""StopsOverwritingOfFormulas"""</formula1>
    </dataValidation>
    <dataValidation type="custom" allowBlank="1" showInputMessage="1" showErrorMessage="1" promptTitle="Formula Protection" prompt="Enter subcontract information on Subcontracts tab." sqref="O90" xr:uid="{B855DD1E-55E0-704D-AEA2-2CD2F2B0E977}">
      <formula1>"""StopsOverwritingOfFormulas"""</formula1>
    </dataValidation>
    <dataValidation type="custom" allowBlank="1" showInputMessage="1" showErrorMessage="1" promptTitle="DO NOT enter data in this cell" prompt="Enter the Start &amp; End dates on the Info tab to active this sheet on the Cumulative tab." sqref="H3:J3 M3:N3" xr:uid="{2484F005-A1A0-E146-A9F7-FAEE06CDC25B}">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586E9601-D135-41AD-85CF-6238AEA1741A}">
            <xm:f>OR(GRA_Salary_Estimator!$D$52=0,$O$60&lt;GRA_Salary_Estimator!$D$52)</xm:f>
            <x14:dxf>
              <font>
                <b/>
                <i val="0"/>
                <strike val="0"/>
                <color rgb="FFFF0000"/>
              </font>
              <fill>
                <patternFill patternType="none">
                  <bgColor auto="1"/>
                </patternFill>
              </fill>
            </x14:dxf>
          </x14:cfRule>
          <xm:sqref>O60</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W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496"/>
      <c r="B2" s="496"/>
      <c r="C2" s="496"/>
      <c r="D2" s="496"/>
      <c r="E2" s="496"/>
      <c r="F2" s="496"/>
      <c r="G2" s="496"/>
      <c r="H2" s="409" t="s">
        <v>50</v>
      </c>
      <c r="I2" s="409"/>
      <c r="J2" s="409"/>
      <c r="K2" s="409"/>
      <c r="L2" s="409"/>
      <c r="M2" s="409"/>
      <c r="N2" s="409"/>
      <c r="O2" s="494"/>
      <c r="P2" s="494"/>
      <c r="Q2" s="494"/>
      <c r="R2" s="494"/>
      <c r="S2" s="494"/>
      <c r="T2" s="494"/>
    </row>
    <row r="3" spans="1:21" ht="13.8" thickBot="1">
      <c r="A3" s="497"/>
      <c r="B3" s="497"/>
      <c r="C3" s="497"/>
      <c r="D3" s="497"/>
      <c r="E3" s="497"/>
      <c r="F3" s="497"/>
      <c r="G3" s="498"/>
      <c r="H3" s="415" t="str">
        <f>IF(Begin_P3&lt;&gt;"",Begin_P3,"")</f>
        <v/>
      </c>
      <c r="I3" s="416"/>
      <c r="J3" s="417"/>
      <c r="K3" s="418" t="s">
        <v>41</v>
      </c>
      <c r="L3" s="418"/>
      <c r="M3" s="415">
        <f>End_P3</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168" t="s">
        <v>40</v>
      </c>
      <c r="U4" s="169" t="s">
        <v>83</v>
      </c>
    </row>
    <row r="5" spans="1:21" ht="13.2" customHeight="1">
      <c r="A5" s="18" t="s">
        <v>4</v>
      </c>
      <c r="B5" s="2" t="s">
        <v>5</v>
      </c>
      <c r="C5" s="2"/>
      <c r="D5" s="2"/>
      <c r="E5" s="2"/>
      <c r="F5" s="2"/>
      <c r="G5" s="84">
        <f>'Period 1'!G5</f>
        <v>9</v>
      </c>
      <c r="H5" s="27"/>
      <c r="I5" s="5" t="s">
        <v>6</v>
      </c>
      <c r="J5" s="5" t="s">
        <v>7</v>
      </c>
      <c r="K5" s="5"/>
      <c r="L5" s="6" t="s">
        <v>8</v>
      </c>
      <c r="M5" s="6"/>
      <c r="N5" s="28">
        <f>ROUND('Period 2'!N5*(1+CoL_P3),0)*Mult_P3</f>
        <v>0</v>
      </c>
      <c r="O5" s="28">
        <f>ROUND((((N5/G5)*H5*K5)),0)</f>
        <v>0</v>
      </c>
      <c r="P5" s="28"/>
      <c r="Q5" s="28">
        <f t="shared" ref="Q5:Q1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2'!N7*(1+CoL_P3),0)*Mult_P3</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2'!N9*(1+CoL_P3),0)*Mult_P3</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2'!N11*(1+CoL_P3),0)*Mult_P3</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2'!N13*(1+CoL_P3),0)*Mult_P3</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2'!N15*(1+CoL_P3),0)*Mult_P3</f>
        <v>0</v>
      </c>
      <c r="O15" s="28">
        <f t="shared" ref="O15" si="5">ROUND((((N15/G15)*H15*K15)),0)</f>
        <v>0</v>
      </c>
      <c r="P15" s="28"/>
      <c r="Q15" s="28">
        <f t="shared" ref="Q15:Q54" si="6">O15+P15</f>
        <v>0</v>
      </c>
      <c r="R15" s="473">
        <f t="shared" ref="R15" si="7">O15+O16</f>
        <v>0</v>
      </c>
      <c r="S15" s="474"/>
      <c r="T15" s="65">
        <f t="shared" ref="T15" si="8">ROUND(R15*$L$55,0)</f>
        <v>0</v>
      </c>
      <c r="U15" s="49">
        <f t="shared" ref="U15" si="9">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10">N15</f>
        <v>0</v>
      </c>
      <c r="O16" s="97">
        <f t="shared" ref="O16" si="11">ROUND((((N16/G15)*H16*K16)),0)</f>
        <v>0</v>
      </c>
      <c r="P16" s="30"/>
      <c r="Q16" s="190">
        <f t="shared" si="6"/>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2'!N17*(1+CoL_P3),0)*Mult_P3</f>
        <v>0</v>
      </c>
      <c r="O17" s="28">
        <f t="shared" ref="O17" si="12">ROUND((((N17/G17)*H17*K17)),0)</f>
        <v>0</v>
      </c>
      <c r="P17" s="28"/>
      <c r="Q17" s="28">
        <f t="shared" si="6"/>
        <v>0</v>
      </c>
      <c r="R17" s="473">
        <f t="shared" ref="R17" si="13">O17+O18</f>
        <v>0</v>
      </c>
      <c r="S17" s="474"/>
      <c r="T17" s="65">
        <f t="shared" ref="T17" si="14">ROUND(R17*$L$55,0)</f>
        <v>0</v>
      </c>
      <c r="U17" s="49">
        <f t="shared" ref="U17" si="15">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6">N17</f>
        <v>0</v>
      </c>
      <c r="O18" s="97">
        <f t="shared" ref="O18" si="17">ROUND((((N18/G17)*H18*K18)),0)</f>
        <v>0</v>
      </c>
      <c r="P18" s="30"/>
      <c r="Q18" s="190">
        <f t="shared" si="6"/>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2'!N19*(1+CoL_P3),0)*Mult_P3</f>
        <v>0</v>
      </c>
      <c r="O19" s="28">
        <f t="shared" ref="O19" si="18">ROUND((((N19/G19)*H19*K19)),0)</f>
        <v>0</v>
      </c>
      <c r="P19" s="28"/>
      <c r="Q19" s="28">
        <f t="shared" si="6"/>
        <v>0</v>
      </c>
      <c r="R19" s="473">
        <f t="shared" ref="R19" si="19">O19+O20</f>
        <v>0</v>
      </c>
      <c r="S19" s="474"/>
      <c r="T19" s="65">
        <f t="shared" ref="T19" si="20">ROUND(R19*$L$55,0)</f>
        <v>0</v>
      </c>
      <c r="U19" s="49">
        <f t="shared" ref="U19" si="21">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2">N19</f>
        <v>0</v>
      </c>
      <c r="O20" s="97">
        <f t="shared" ref="O20" si="23">ROUND((((N20/G19)*H20*K20)),0)</f>
        <v>0</v>
      </c>
      <c r="P20" s="30"/>
      <c r="Q20" s="190">
        <f t="shared" si="6"/>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2'!N21*(1+CoL_P3),0)*Mult_P3</f>
        <v>0</v>
      </c>
      <c r="O21" s="28">
        <f t="shared" ref="O21" si="24">ROUND((((N21/G21)*H21*K21)),0)</f>
        <v>0</v>
      </c>
      <c r="P21" s="28"/>
      <c r="Q21" s="28">
        <f t="shared" si="6"/>
        <v>0</v>
      </c>
      <c r="R21" s="473">
        <f t="shared" ref="R21" si="25">O21+O22</f>
        <v>0</v>
      </c>
      <c r="S21" s="474"/>
      <c r="T21" s="65">
        <f t="shared" ref="T21" si="26">ROUND(R21*$L$55,0)</f>
        <v>0</v>
      </c>
      <c r="U21" s="49">
        <f t="shared" ref="U21" si="27">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8">N21</f>
        <v>0</v>
      </c>
      <c r="O22" s="97">
        <f t="shared" ref="O22" si="29">ROUND((((N22/G21)*H22*K22)),0)</f>
        <v>0</v>
      </c>
      <c r="P22" s="30"/>
      <c r="Q22" s="190">
        <f t="shared" si="6"/>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2'!N23*(1+CoL_P3),0)*Mult_P3</f>
        <v>0</v>
      </c>
      <c r="O23" s="28">
        <f t="shared" ref="O23" si="30">ROUND((((N23/G23)*H23*K23)),0)</f>
        <v>0</v>
      </c>
      <c r="P23" s="28"/>
      <c r="Q23" s="28">
        <f t="shared" si="6"/>
        <v>0</v>
      </c>
      <c r="R23" s="473">
        <f t="shared" ref="R23" si="31">O23+O24</f>
        <v>0</v>
      </c>
      <c r="S23" s="474"/>
      <c r="T23" s="65">
        <f t="shared" ref="T23" si="32">ROUND(R23*$L$55,0)</f>
        <v>0</v>
      </c>
      <c r="U23" s="49">
        <f t="shared" ref="U23" si="33">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4">N23</f>
        <v>0</v>
      </c>
      <c r="O24" s="97">
        <f t="shared" ref="O24" si="35">ROUND((((N24/G23)*H24*K24)),0)</f>
        <v>0</v>
      </c>
      <c r="P24" s="30"/>
      <c r="Q24" s="190">
        <f t="shared" si="6"/>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2'!N25*(1+CoL_P3),0)*Mult_P3</f>
        <v>0</v>
      </c>
      <c r="O25" s="28">
        <f t="shared" ref="O25" si="36">ROUND((((N25/G25)*H25*K25)),0)</f>
        <v>0</v>
      </c>
      <c r="P25" s="28"/>
      <c r="Q25" s="28">
        <f t="shared" si="6"/>
        <v>0</v>
      </c>
      <c r="R25" s="473">
        <f t="shared" ref="R25" si="37">O25+O26</f>
        <v>0</v>
      </c>
      <c r="S25" s="474"/>
      <c r="T25" s="306">
        <f>ROUND(R25*$L$55,0)</f>
        <v>0</v>
      </c>
      <c r="U25" s="307">
        <f t="shared" ref="U25" si="38">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9">N25</f>
        <v>0</v>
      </c>
      <c r="O26" s="28">
        <f t="shared" ref="O26" si="40">ROUND((((N26/G25)*H26*K26)),0)</f>
        <v>0</v>
      </c>
      <c r="P26" s="30"/>
      <c r="Q26" s="28">
        <f t="shared" si="6"/>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2'!N27*(1+CoL_P3),0)*Mult_P3</f>
        <v>0</v>
      </c>
      <c r="O27" s="28">
        <f t="shared" ref="O27" si="41">ROUND((((N27/G27)*H27*K27)),0)</f>
        <v>0</v>
      </c>
      <c r="P27" s="28"/>
      <c r="Q27" s="28">
        <f t="shared" si="6"/>
        <v>0</v>
      </c>
      <c r="R27" s="473">
        <f t="shared" ref="R27" si="42">O27+O28</f>
        <v>0</v>
      </c>
      <c r="S27" s="474"/>
      <c r="T27" s="65">
        <f>ROUND(R27*$L$55,0)</f>
        <v>0</v>
      </c>
      <c r="U27" s="49">
        <f t="shared" ref="U27" si="43">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4">N27</f>
        <v>0</v>
      </c>
      <c r="O28" s="28">
        <f t="shared" ref="O28" si="45">ROUND((((N28/G27)*H28*K28)),0)</f>
        <v>0</v>
      </c>
      <c r="P28" s="30"/>
      <c r="Q28" s="28">
        <f t="shared" si="6"/>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2'!N29*(1+CoL_P3),0)*Mult_P3</f>
        <v>0</v>
      </c>
      <c r="O29" s="28">
        <f t="shared" ref="O29" si="46">ROUND((((N29/G29)*H29*K29)),0)</f>
        <v>0</v>
      </c>
      <c r="P29" s="28"/>
      <c r="Q29" s="28">
        <f t="shared" si="6"/>
        <v>0</v>
      </c>
      <c r="R29" s="473">
        <f t="shared" ref="R29" si="47">O29+O30</f>
        <v>0</v>
      </c>
      <c r="S29" s="474"/>
      <c r="T29" s="65">
        <f>ROUND(R29*$L$55,0)</f>
        <v>0</v>
      </c>
      <c r="U29" s="49">
        <f t="shared" ref="U29" si="48">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9">N29</f>
        <v>0</v>
      </c>
      <c r="O30" s="28">
        <f t="shared" ref="O30" si="50">ROUND((((N30/G29)*H30*K30)),0)</f>
        <v>0</v>
      </c>
      <c r="P30" s="30"/>
      <c r="Q30" s="28">
        <f t="shared" si="6"/>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2'!N31*(1+CoL_P3),0)*Mult_P3</f>
        <v>0</v>
      </c>
      <c r="O31" s="28">
        <f t="shared" ref="O31" si="51">ROUND((((N31/G31)*H31*K31)),0)</f>
        <v>0</v>
      </c>
      <c r="P31" s="28"/>
      <c r="Q31" s="28">
        <f t="shared" si="6"/>
        <v>0</v>
      </c>
      <c r="R31" s="473">
        <f>O31+O32</f>
        <v>0</v>
      </c>
      <c r="S31" s="474"/>
      <c r="T31" s="65">
        <f>ROUND(R31*$L$55,0)</f>
        <v>0</v>
      </c>
      <c r="U31" s="49">
        <f t="shared" ref="U31" si="52">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3">N31</f>
        <v>0</v>
      </c>
      <c r="O32" s="28">
        <f t="shared" ref="O32" si="54">ROUND((((N32/G31)*H32*K32)),0)</f>
        <v>0</v>
      </c>
      <c r="P32" s="30"/>
      <c r="Q32" s="28">
        <f t="shared" si="6"/>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2'!N33*(1+CoL_P3),0)*Mult_P3</f>
        <v>0</v>
      </c>
      <c r="O33" s="28">
        <f t="shared" ref="O33" si="55">ROUND((((N33/G33)*H33*K33)),0)</f>
        <v>0</v>
      </c>
      <c r="P33" s="28"/>
      <c r="Q33" s="28">
        <f t="shared" si="6"/>
        <v>0</v>
      </c>
      <c r="R33" s="473">
        <f t="shared" ref="R33" si="56">O33+O34</f>
        <v>0</v>
      </c>
      <c r="S33" s="474"/>
      <c r="T33" s="65">
        <f>ROUND(R33*$L$55,0)</f>
        <v>0</v>
      </c>
      <c r="U33" s="49">
        <f t="shared" ref="U33" si="57">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8">N33</f>
        <v>0</v>
      </c>
      <c r="O34" s="28">
        <f t="shared" ref="O34" si="59">ROUND((((N34/G33)*H34*K34)),0)</f>
        <v>0</v>
      </c>
      <c r="P34" s="30"/>
      <c r="Q34" s="28">
        <f t="shared" si="6"/>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2'!N35*(1+CoL_P3),0)*Mult_P3</f>
        <v>0</v>
      </c>
      <c r="O35" s="28">
        <f t="shared" ref="O35" si="60">ROUND((((N35/G35)*H35*K35)),0)</f>
        <v>0</v>
      </c>
      <c r="P35" s="28"/>
      <c r="Q35" s="28">
        <f t="shared" si="6"/>
        <v>0</v>
      </c>
      <c r="R35" s="473">
        <f t="shared" ref="R35" si="61">O35+O36</f>
        <v>0</v>
      </c>
      <c r="S35" s="474"/>
      <c r="T35" s="65">
        <f>ROUND(R35*$L$55,0)</f>
        <v>0</v>
      </c>
      <c r="U35" s="49">
        <f t="shared" ref="U35" si="62">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3">N35</f>
        <v>0</v>
      </c>
      <c r="O36" s="28">
        <f t="shared" ref="O36" si="64">ROUND((((N36/G35)*H36*K36)),0)</f>
        <v>0</v>
      </c>
      <c r="P36" s="30"/>
      <c r="Q36" s="28">
        <f t="shared" si="6"/>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2'!N37*(1+CoL_P3),0)*Mult_P3</f>
        <v>0</v>
      </c>
      <c r="O37" s="28">
        <f t="shared" ref="O37" si="65">ROUND((((N37/G37)*H37*K37)),0)</f>
        <v>0</v>
      </c>
      <c r="P37" s="28"/>
      <c r="Q37" s="28">
        <f t="shared" si="6"/>
        <v>0</v>
      </c>
      <c r="R37" s="473">
        <f t="shared" ref="R37" si="66">O37+O38</f>
        <v>0</v>
      </c>
      <c r="S37" s="474"/>
      <c r="T37" s="65">
        <f>ROUND(R37*$L$55,0)</f>
        <v>0</v>
      </c>
      <c r="U37" s="49">
        <f t="shared" ref="U37" si="67">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8">N37</f>
        <v>0</v>
      </c>
      <c r="O38" s="28">
        <f t="shared" ref="O38" si="69">ROUND((((N38/G37)*H38*K38)),0)</f>
        <v>0</v>
      </c>
      <c r="P38" s="30"/>
      <c r="Q38" s="28">
        <f t="shared" si="6"/>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2'!N39*(1+CoL_P3),0)*Mult_P3</f>
        <v>0</v>
      </c>
      <c r="O39" s="28">
        <f t="shared" ref="O39" si="70">ROUND((((N39/G39)*H39*K39)),0)</f>
        <v>0</v>
      </c>
      <c r="P39" s="28"/>
      <c r="Q39" s="28">
        <f t="shared" si="6"/>
        <v>0</v>
      </c>
      <c r="R39" s="473">
        <f t="shared" ref="R39" si="71">O39+O40</f>
        <v>0</v>
      </c>
      <c r="S39" s="474"/>
      <c r="T39" s="65">
        <f>ROUND(R39*$L$55,0)</f>
        <v>0</v>
      </c>
      <c r="U39" s="49">
        <f t="shared" ref="U39" si="72">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3">N39</f>
        <v>0</v>
      </c>
      <c r="O40" s="28">
        <f t="shared" ref="O40" si="74">ROUND((((N40/G39)*H40*K40)),0)</f>
        <v>0</v>
      </c>
      <c r="P40" s="30"/>
      <c r="Q40" s="28">
        <f t="shared" si="6"/>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2'!N41*(1+CoL_P3),0)*Mult_P3</f>
        <v>0</v>
      </c>
      <c r="O41" s="28">
        <f t="shared" ref="O41" si="75">ROUND((((N41/G41)*H41*K41)),0)</f>
        <v>0</v>
      </c>
      <c r="P41" s="28"/>
      <c r="Q41" s="28">
        <f t="shared" si="6"/>
        <v>0</v>
      </c>
      <c r="R41" s="473">
        <f t="shared" ref="R41" si="76">O41+O42</f>
        <v>0</v>
      </c>
      <c r="S41" s="474"/>
      <c r="T41" s="65">
        <f>ROUND(R41*$L$55,0)</f>
        <v>0</v>
      </c>
      <c r="U41" s="49">
        <f t="shared" ref="U41" si="77">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8">N41</f>
        <v>0</v>
      </c>
      <c r="O42" s="28">
        <f t="shared" ref="O42" si="79">ROUND((((N42/G41)*H42*K42)),0)</f>
        <v>0</v>
      </c>
      <c r="P42" s="30"/>
      <c r="Q42" s="28">
        <f t="shared" si="6"/>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2'!N43*(1+CoL_P3),0)*Mult_P3</f>
        <v>0</v>
      </c>
      <c r="O43" s="28">
        <f t="shared" ref="O43" si="80">ROUND((((N43/G43)*H43*K43)),0)</f>
        <v>0</v>
      </c>
      <c r="P43" s="28"/>
      <c r="Q43" s="28">
        <f t="shared" si="6"/>
        <v>0</v>
      </c>
      <c r="R43" s="473">
        <f t="shared" ref="R43" si="81">O43+O44</f>
        <v>0</v>
      </c>
      <c r="S43" s="474"/>
      <c r="T43" s="65">
        <f>ROUND(R43*$L$55,0)</f>
        <v>0</v>
      </c>
      <c r="U43" s="49">
        <f t="shared" ref="U43" si="82">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3">N43</f>
        <v>0</v>
      </c>
      <c r="O44" s="28">
        <f t="shared" ref="O44" si="84">ROUND((((N44/G43)*H44*K44)),0)</f>
        <v>0</v>
      </c>
      <c r="P44" s="30"/>
      <c r="Q44" s="28">
        <f t="shared" si="6"/>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2'!N45*(1+CoL_P3),0)*Mult_P3</f>
        <v>0</v>
      </c>
      <c r="O45" s="28">
        <f t="shared" ref="O45" si="85">ROUND((((N45/G45)*H45*K45)),0)</f>
        <v>0</v>
      </c>
      <c r="P45" s="28"/>
      <c r="Q45" s="28">
        <f t="shared" si="6"/>
        <v>0</v>
      </c>
      <c r="R45" s="473">
        <f t="shared" ref="R45" si="86">O45+O46</f>
        <v>0</v>
      </c>
      <c r="S45" s="474"/>
      <c r="T45" s="65">
        <f>ROUND(R45*$L$55,0)</f>
        <v>0</v>
      </c>
      <c r="U45" s="49">
        <f t="shared" ref="U45" si="87">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8">N45</f>
        <v>0</v>
      </c>
      <c r="O46" s="28">
        <f t="shared" ref="O46" si="89">ROUND((((N46/G45)*H46*K46)),0)</f>
        <v>0</v>
      </c>
      <c r="P46" s="30"/>
      <c r="Q46" s="28">
        <f t="shared" si="6"/>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2'!N47*(1+CoL_P3),0)*Mult_P3</f>
        <v>0</v>
      </c>
      <c r="O47" s="28">
        <f t="shared" ref="O47" si="90">ROUND((((N47/G47)*H47*K47)),0)</f>
        <v>0</v>
      </c>
      <c r="P47" s="28"/>
      <c r="Q47" s="28">
        <f t="shared" si="6"/>
        <v>0</v>
      </c>
      <c r="R47" s="473">
        <f t="shared" ref="R47" si="91">O47+O48</f>
        <v>0</v>
      </c>
      <c r="S47" s="474"/>
      <c r="T47" s="65">
        <f>ROUND(R47*$L$55,0)</f>
        <v>0</v>
      </c>
      <c r="U47" s="49">
        <f t="shared" ref="U47" si="92">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3">N47</f>
        <v>0</v>
      </c>
      <c r="O48" s="28">
        <f t="shared" ref="O48" si="94">ROUND((((N48/G47)*H48*K48)),0)</f>
        <v>0</v>
      </c>
      <c r="P48" s="30"/>
      <c r="Q48" s="28">
        <f t="shared" si="6"/>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2'!N49*(1+CoL_P3),0)*Mult_P3</f>
        <v>0</v>
      </c>
      <c r="O49" s="28">
        <f t="shared" ref="O49" si="95">ROUND((((N49/G49)*H49*K49)),0)</f>
        <v>0</v>
      </c>
      <c r="P49" s="28"/>
      <c r="Q49" s="28">
        <f t="shared" si="6"/>
        <v>0</v>
      </c>
      <c r="R49" s="473">
        <f t="shared" ref="R49" si="96">O49+O50</f>
        <v>0</v>
      </c>
      <c r="S49" s="474"/>
      <c r="T49" s="65">
        <f>ROUND(R49*$L$55,0)</f>
        <v>0</v>
      </c>
      <c r="U49" s="49">
        <f t="shared" ref="U49" si="97">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8">N49</f>
        <v>0</v>
      </c>
      <c r="O50" s="28">
        <f t="shared" ref="O50" si="99">ROUND((((N50/G49)*H50*K50)),0)</f>
        <v>0</v>
      </c>
      <c r="P50" s="30"/>
      <c r="Q50" s="28">
        <f t="shared" si="6"/>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2'!N51*(1+CoL_P3),0)*Mult_P3</f>
        <v>0</v>
      </c>
      <c r="O51" s="28">
        <f t="shared" ref="O51" si="100">ROUND((((N51/G51)*H51*K51)),0)</f>
        <v>0</v>
      </c>
      <c r="P51" s="28"/>
      <c r="Q51" s="28">
        <f t="shared" si="6"/>
        <v>0</v>
      </c>
      <c r="R51" s="473">
        <f t="shared" ref="R51" si="101">O51+O52</f>
        <v>0</v>
      </c>
      <c r="S51" s="474"/>
      <c r="T51" s="65">
        <f>ROUND(R51*$L$55,0)</f>
        <v>0</v>
      </c>
      <c r="U51" s="49">
        <f t="shared" ref="U51" si="102">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3">N51</f>
        <v>0</v>
      </c>
      <c r="O52" s="28">
        <f t="shared" ref="O52" si="104">ROUND((((N52/G51)*H52*K52)),0)</f>
        <v>0</v>
      </c>
      <c r="P52" s="30"/>
      <c r="Q52" s="28">
        <f t="shared" si="6"/>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2'!N53*(1+CoL_P3),0)*Mult_P3</f>
        <v>0</v>
      </c>
      <c r="O53" s="28">
        <f t="shared" ref="O53" si="105">ROUND((((N53/G53)*H53*K53)),0)</f>
        <v>0</v>
      </c>
      <c r="P53" s="28"/>
      <c r="Q53" s="28">
        <f t="shared" si="6"/>
        <v>0</v>
      </c>
      <c r="R53" s="473">
        <f t="shared" ref="R53" si="106">O53+O54</f>
        <v>0</v>
      </c>
      <c r="S53" s="474"/>
      <c r="T53" s="65">
        <f>ROUND(R53*$L$55,0)</f>
        <v>0</v>
      </c>
      <c r="U53" s="49">
        <f t="shared" ref="U53" si="107">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8">N53</f>
        <v>0</v>
      </c>
      <c r="O54" s="28">
        <f t="shared" ref="O54" si="109">ROUND((((N54/G53)*H54*K54)),0)</f>
        <v>0</v>
      </c>
      <c r="P54" s="30"/>
      <c r="Q54" s="28">
        <f t="shared" si="6"/>
        <v>0</v>
      </c>
      <c r="R54" s="475"/>
      <c r="S54" s="476"/>
      <c r="T54" s="66"/>
      <c r="U54" s="90"/>
    </row>
    <row r="55" spans="1:21" ht="13.2" customHeight="1">
      <c r="A55" s="20" t="s">
        <v>119</v>
      </c>
      <c r="B55" s="10"/>
      <c r="C55" s="6"/>
      <c r="D55" s="11"/>
      <c r="E55" s="6"/>
      <c r="F55" s="6"/>
      <c r="G55" s="6"/>
      <c r="H55" s="6"/>
      <c r="I55" s="47" t="s">
        <v>45</v>
      </c>
      <c r="J55" s="47"/>
      <c r="K55" s="47"/>
      <c r="L55" s="125">
        <f>Fringe_P3</f>
        <v>0.35</v>
      </c>
      <c r="M55" s="205"/>
      <c r="N55" s="257" t="s">
        <v>3</v>
      </c>
      <c r="O55" s="176">
        <f t="shared" ref="O55:U55" si="110">SUM(O5:O54)</f>
        <v>0</v>
      </c>
      <c r="P55" s="176">
        <f t="shared" si="110"/>
        <v>0</v>
      </c>
      <c r="Q55" s="178">
        <f t="shared" si="110"/>
        <v>0</v>
      </c>
      <c r="R55" s="479">
        <f t="shared" ref="R55" si="111">SUM(R5:R54)</f>
        <v>0</v>
      </c>
      <c r="S55" s="480"/>
      <c r="T55" s="100">
        <f t="shared" si="110"/>
        <v>0</v>
      </c>
      <c r="U55" s="179">
        <f t="shared" si="110"/>
        <v>0</v>
      </c>
    </row>
    <row r="56" spans="1:2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FringePD_P3</f>
        <v>0.19</v>
      </c>
      <c r="O57" s="26">
        <f>ROUND('Period 2'!O57*(1+CoL_P3),0)*Mult_P3</f>
        <v>0</v>
      </c>
      <c r="P57" s="28"/>
      <c r="Q57" s="28">
        <f>O57+P57</f>
        <v>0</v>
      </c>
      <c r="R57" s="473">
        <f t="shared" ref="R57:R62" si="112">O57</f>
        <v>0</v>
      </c>
      <c r="S57" s="474"/>
      <c r="T57" s="65">
        <f>ROUND(R57*N57,0)</f>
        <v>0</v>
      </c>
      <c r="U57" s="49">
        <f t="shared" ref="U57:U63" si="113">R57+T57</f>
        <v>0</v>
      </c>
    </row>
    <row r="58" spans="1:21" ht="13.2" customHeight="1">
      <c r="A58" s="20" t="s">
        <v>10</v>
      </c>
      <c r="B58" s="10" t="s">
        <v>16</v>
      </c>
      <c r="C58" s="6"/>
      <c r="D58" s="11" t="s">
        <v>17</v>
      </c>
      <c r="E58" s="6" t="s">
        <v>20</v>
      </c>
      <c r="F58" s="6"/>
      <c r="G58" s="6"/>
      <c r="H58" s="6"/>
      <c r="I58" s="6"/>
      <c r="J58" s="6"/>
      <c r="K58" s="4"/>
      <c r="L58" s="4"/>
      <c r="M58" s="46"/>
      <c r="N58" s="259">
        <f>Fringe_P3</f>
        <v>0.35</v>
      </c>
      <c r="O58" s="26">
        <f>ROUND('Period 2'!O58*(1+CoL_P3),0)*Mult_P3</f>
        <v>0</v>
      </c>
      <c r="P58" s="28"/>
      <c r="Q58" s="28">
        <f t="shared" ref="Q58:Q62" si="114">O58+P58</f>
        <v>0</v>
      </c>
      <c r="R58" s="473">
        <f t="shared" si="112"/>
        <v>0</v>
      </c>
      <c r="S58" s="474"/>
      <c r="T58" s="65">
        <f t="shared" ref="T58:T62" si="115">ROUND(R58*N58,0)</f>
        <v>0</v>
      </c>
      <c r="U58" s="49">
        <f t="shared" si="113"/>
        <v>0</v>
      </c>
    </row>
    <row r="59" spans="1:21" ht="13.2" customHeight="1" thickBot="1">
      <c r="A59" s="20" t="s">
        <v>12</v>
      </c>
      <c r="B59" s="10" t="s">
        <v>16</v>
      </c>
      <c r="C59" s="6"/>
      <c r="D59" s="11" t="s">
        <v>17</v>
      </c>
      <c r="E59" s="6" t="s">
        <v>125</v>
      </c>
      <c r="F59" s="6"/>
      <c r="G59" s="6"/>
      <c r="H59" s="6"/>
      <c r="I59" s="42"/>
      <c r="J59" s="6"/>
      <c r="L59" s="4"/>
      <c r="M59" s="255"/>
      <c r="N59" s="259">
        <f>Fringe_P3</f>
        <v>0.35</v>
      </c>
      <c r="O59" s="26">
        <f>ROUND('Period 2'!O59*(1+CoL_P3),0)*Mult_P3</f>
        <v>0</v>
      </c>
      <c r="P59" s="28"/>
      <c r="Q59" s="28">
        <f t="shared" si="114"/>
        <v>0</v>
      </c>
      <c r="R59" s="473">
        <f t="shared" si="112"/>
        <v>0</v>
      </c>
      <c r="S59" s="474"/>
      <c r="T59" s="65">
        <f t="shared" si="115"/>
        <v>0</v>
      </c>
      <c r="U59" s="49">
        <f t="shared" si="113"/>
        <v>0</v>
      </c>
    </row>
    <row r="60" spans="1:21" ht="13.2" customHeight="1" thickBot="1">
      <c r="A60" s="20" t="s">
        <v>13</v>
      </c>
      <c r="B60" s="10" t="s">
        <v>16</v>
      </c>
      <c r="C60" s="6"/>
      <c r="D60" s="11" t="s">
        <v>17</v>
      </c>
      <c r="E60" s="6" t="s">
        <v>21</v>
      </c>
      <c r="F60" s="6"/>
      <c r="G60" s="6"/>
      <c r="H60" s="69" t="s">
        <v>53</v>
      </c>
      <c r="I60" s="71"/>
      <c r="J60" s="71"/>
      <c r="K60" s="82"/>
      <c r="L60" s="4"/>
      <c r="M60" s="255"/>
      <c r="N60" s="259">
        <f>FringeGrad_P3</f>
        <v>9.5000000000000001E-2</v>
      </c>
      <c r="O60" s="26">
        <f>GRA_Salary_Estimator!E52</f>
        <v>0</v>
      </c>
      <c r="P60" s="28"/>
      <c r="Q60" s="28">
        <f t="shared" si="114"/>
        <v>0</v>
      </c>
      <c r="R60" s="473">
        <f t="shared" si="112"/>
        <v>0</v>
      </c>
      <c r="S60" s="474"/>
      <c r="T60" s="65">
        <f t="shared" si="115"/>
        <v>0</v>
      </c>
      <c r="U60" s="49">
        <f t="shared" si="113"/>
        <v>0</v>
      </c>
    </row>
    <row r="61" spans="1:21" ht="13.2" customHeight="1" thickBot="1">
      <c r="A61" s="20" t="s">
        <v>14</v>
      </c>
      <c r="B61" s="10" t="s">
        <v>16</v>
      </c>
      <c r="C61" s="6"/>
      <c r="D61" s="11" t="s">
        <v>17</v>
      </c>
      <c r="E61" s="6" t="s">
        <v>22</v>
      </c>
      <c r="F61" s="6"/>
      <c r="G61" s="6"/>
      <c r="H61" s="69" t="s">
        <v>53</v>
      </c>
      <c r="I61" s="71"/>
      <c r="J61" s="71"/>
      <c r="K61" s="82"/>
      <c r="L61" s="4"/>
      <c r="M61" s="255"/>
      <c r="N61" s="259">
        <f>FringeUnderGrad_P3</f>
        <v>2E-3</v>
      </c>
      <c r="O61" s="26">
        <f>ROUND('Period 2'!O61*(1+CoL_P3),0)*Mult_P3</f>
        <v>0</v>
      </c>
      <c r="P61" s="28"/>
      <c r="Q61" s="28">
        <f t="shared" si="114"/>
        <v>0</v>
      </c>
      <c r="R61" s="473">
        <f t="shared" si="112"/>
        <v>0</v>
      </c>
      <c r="S61" s="474"/>
      <c r="T61" s="65">
        <f t="shared" si="115"/>
        <v>0</v>
      </c>
      <c r="U61" s="49">
        <f t="shared" si="113"/>
        <v>0</v>
      </c>
    </row>
    <row r="62" spans="1:21" ht="13.2" customHeight="1" thickBot="1">
      <c r="A62" s="20" t="s">
        <v>15</v>
      </c>
      <c r="B62" s="10" t="s">
        <v>16</v>
      </c>
      <c r="C62" s="6"/>
      <c r="D62" s="11" t="s">
        <v>17</v>
      </c>
      <c r="E62" s="6" t="s">
        <v>23</v>
      </c>
      <c r="F62" s="6"/>
      <c r="G62" s="42"/>
      <c r="H62" s="6"/>
      <c r="I62" s="6"/>
      <c r="J62" s="6"/>
      <c r="K62" s="4"/>
      <c r="L62" s="4"/>
      <c r="M62" s="255"/>
      <c r="N62" s="259">
        <f>Fringe_P3</f>
        <v>0.35</v>
      </c>
      <c r="O62" s="26">
        <f>ROUND('Period 2'!O62*(1+CoL_P3),0)*Mult_P3</f>
        <v>0</v>
      </c>
      <c r="P62" s="31"/>
      <c r="Q62" s="31">
        <f t="shared" si="114"/>
        <v>0</v>
      </c>
      <c r="R62" s="490">
        <f t="shared" si="112"/>
        <v>0</v>
      </c>
      <c r="S62" s="491"/>
      <c r="T62" s="104">
        <f t="shared" si="115"/>
        <v>0</v>
      </c>
      <c r="U62" s="105">
        <f t="shared" si="113"/>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3"/>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1"/>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6">O87+P87</f>
        <v>0</v>
      </c>
    </row>
    <row r="88" spans="1:19" ht="13.2" customHeight="1">
      <c r="A88" s="21" t="s">
        <v>35</v>
      </c>
      <c r="B88" s="4"/>
      <c r="C88" s="4"/>
      <c r="D88" s="4"/>
      <c r="E88" s="4"/>
      <c r="F88" s="4"/>
      <c r="G88" s="380" t="s">
        <v>56</v>
      </c>
      <c r="H88" s="381"/>
      <c r="I88" s="381"/>
      <c r="J88" s="381"/>
      <c r="K88" s="382"/>
      <c r="L88" s="383"/>
      <c r="M88" s="381"/>
      <c r="N88" s="382"/>
      <c r="O88" s="139"/>
      <c r="P88" s="28"/>
      <c r="Q88" s="29">
        <f t="shared" si="116"/>
        <v>0</v>
      </c>
    </row>
    <row r="89" spans="1:19" ht="13.2" customHeight="1" thickBot="1">
      <c r="A89" s="21" t="s">
        <v>36</v>
      </c>
      <c r="B89" s="4"/>
      <c r="C89" s="4"/>
      <c r="D89" s="4"/>
      <c r="E89" s="4"/>
      <c r="F89" s="4"/>
      <c r="G89" s="6"/>
      <c r="H89" s="8"/>
      <c r="I89" s="6"/>
      <c r="J89" s="6"/>
      <c r="K89" s="6"/>
      <c r="L89" s="6"/>
      <c r="M89" s="6"/>
      <c r="N89" s="24"/>
      <c r="O89" s="139"/>
      <c r="P89" s="28"/>
      <c r="Q89" s="29">
        <f t="shared" si="116"/>
        <v>0</v>
      </c>
    </row>
    <row r="90" spans="1:19" ht="13.2" customHeight="1" thickBot="1">
      <c r="A90" s="21" t="s">
        <v>101</v>
      </c>
      <c r="B90" s="4"/>
      <c r="C90" s="4"/>
      <c r="D90" s="4"/>
      <c r="E90" s="4"/>
      <c r="F90" s="4"/>
      <c r="G90" s="6"/>
      <c r="H90" s="42"/>
      <c r="I90" s="69"/>
      <c r="J90" s="71"/>
      <c r="K90" s="71"/>
      <c r="L90" s="71"/>
      <c r="M90" s="83" t="s">
        <v>55</v>
      </c>
      <c r="N90" s="207">
        <f>Subcontracts!L26*Mult_P3</f>
        <v>0</v>
      </c>
      <c r="O90" s="140">
        <f>SUM(Subcontracts!J26:K26)*Mult_P3</f>
        <v>0</v>
      </c>
      <c r="P90" s="141"/>
      <c r="Q90" s="55">
        <f t="shared" si="116"/>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ROUND(N93*GradStudent_P3,0)</f>
        <v>0</v>
      </c>
      <c r="P93" s="242"/>
      <c r="Q93" s="240">
        <f t="shared" ref="Q93:Q94" si="117">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7"/>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60"/>
      <c r="O97" s="32"/>
      <c r="P97" s="152"/>
      <c r="Q97" s="157"/>
    </row>
    <row r="98" spans="1:23" ht="13.2" customHeight="1">
      <c r="A98" s="23"/>
      <c r="B98" s="466"/>
      <c r="C98" s="466"/>
      <c r="D98" s="466"/>
      <c r="E98" s="466"/>
      <c r="F98" s="2"/>
      <c r="G98" s="8"/>
      <c r="H98" s="2"/>
      <c r="I98" s="2"/>
      <c r="J98" s="2"/>
      <c r="K98" s="443"/>
      <c r="L98" s="443"/>
      <c r="M98" s="2"/>
      <c r="N98" s="59"/>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8">SUM(P102:P103)</f>
        <v>0</v>
      </c>
      <c r="Q104" s="108">
        <f t="shared" si="118"/>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ROUND((P104-(P93+P79+P71))*IDC_OU_P3,0)</f>
        <v>0</v>
      </c>
      <c r="Q105" s="241">
        <f>P105</f>
        <v>0</v>
      </c>
      <c r="S105" s="471" t="s">
        <v>404</v>
      </c>
      <c r="T105" s="472"/>
      <c r="U105" s="404" t="str">
        <f>IF(NIH="Yes",O104-Subcontracts!K26,"N/A")</f>
        <v>N/A</v>
      </c>
      <c r="V105" s="397"/>
      <c r="W105" s="12"/>
    </row>
    <row r="106" spans="1:23" ht="13.2" customHeight="1" thickBot="1">
      <c r="A106" s="91"/>
      <c r="B106" s="421">
        <f>IDC_P3</f>
        <v>0.55000000000000004</v>
      </c>
      <c r="C106" s="421"/>
      <c r="D106" s="421"/>
      <c r="E106" s="421"/>
      <c r="F106" s="174"/>
      <c r="J106" s="185"/>
      <c r="K106" s="25"/>
      <c r="L106" s="299" t="s">
        <v>293</v>
      </c>
      <c r="M106" s="424" t="str">
        <f>IF(IDC_Base="MTDC","N/A                 ",O104)</f>
        <v xml:space="preserve">N/A                 </v>
      </c>
      <c r="N106" s="425"/>
      <c r="O106" s="238">
        <f>IF(IDC_Base="MTDC",ROUND(M105*IDC_P3,0),ROUND(M106*IDC_P3,0))</f>
        <v>0</v>
      </c>
      <c r="P106" s="182">
        <f>ROUND(IF(M105*IDC_OU_P3&lt;O106,0,(M105*IDC_OU_P3)-O106),0)</f>
        <v>0</v>
      </c>
      <c r="Q106" s="239">
        <f>O106+P106</f>
        <v>0</v>
      </c>
      <c r="S106" s="447" t="s">
        <v>403</v>
      </c>
      <c r="T106" s="448"/>
      <c r="U106" s="449"/>
      <c r="V106" s="44"/>
      <c r="W106" s="44"/>
    </row>
    <row r="107" spans="1:23" ht="13.2" customHeight="1" thickBot="1">
      <c r="A107" s="92" t="s">
        <v>79</v>
      </c>
      <c r="B107" s="93"/>
      <c r="C107" s="93"/>
      <c r="D107" s="93"/>
      <c r="E107" s="93"/>
      <c r="F107" s="93"/>
      <c r="G107" s="93"/>
      <c r="H107" s="89"/>
      <c r="I107" s="94"/>
      <c r="J107" s="94"/>
      <c r="K107" s="186"/>
      <c r="L107" s="94"/>
      <c r="M107" s="94"/>
      <c r="N107" s="95"/>
      <c r="O107" s="109">
        <f>SUM(O104:O106)</f>
        <v>0</v>
      </c>
      <c r="P107" s="111">
        <f t="shared" ref="P107:Q107" si="119">SUM(P104:P106)</f>
        <v>0</v>
      </c>
      <c r="Q107" s="108">
        <f t="shared" si="119"/>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20">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20"/>
        <v>0</v>
      </c>
    </row>
    <row r="110" spans="1:23" ht="13.8" thickBot="1">
      <c r="A110" s="44"/>
      <c r="J110" s="430" t="s">
        <v>285</v>
      </c>
      <c r="K110" s="430"/>
      <c r="L110" s="430"/>
      <c r="M110" s="430"/>
      <c r="N110" s="430"/>
      <c r="O110" s="282">
        <f>SUM(O107:O109)</f>
        <v>0</v>
      </c>
      <c r="P110" s="283">
        <f t="shared" ref="P110:Q110" si="121">SUM(P107:P109)</f>
        <v>0</v>
      </c>
      <c r="Q110" s="284">
        <f t="shared" si="121"/>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01"/>
      <c r="O114" s="101"/>
      <c r="P114" s="101"/>
      <c r="Q114" s="101"/>
    </row>
    <row r="116" spans="1:17">
      <c r="Q116" s="38"/>
    </row>
    <row r="118" spans="1:17">
      <c r="Q118" s="38"/>
    </row>
  </sheetData>
  <mergeCells count="135">
    <mergeCell ref="M109:N109"/>
    <mergeCell ref="A111:C111"/>
    <mergeCell ref="G94:N94"/>
    <mergeCell ref="B99:E99"/>
    <mergeCell ref="A63:N63"/>
    <mergeCell ref="A65:N65"/>
    <mergeCell ref="B74:K74"/>
    <mergeCell ref="A75:N75"/>
    <mergeCell ref="B83:E83"/>
    <mergeCell ref="B84:E84"/>
    <mergeCell ref="B85:E85"/>
    <mergeCell ref="B97:E97"/>
    <mergeCell ref="B98:E98"/>
    <mergeCell ref="A16:F16"/>
    <mergeCell ref="A18:F18"/>
    <mergeCell ref="A20:F20"/>
    <mergeCell ref="A22:F22"/>
    <mergeCell ref="A24:F24"/>
    <mergeCell ref="A112:C112"/>
    <mergeCell ref="D112:L113"/>
    <mergeCell ref="A2:G2"/>
    <mergeCell ref="H2:N2"/>
    <mergeCell ref="A3:G3"/>
    <mergeCell ref="H3:J3"/>
    <mergeCell ref="K3:L3"/>
    <mergeCell ref="M3:N3"/>
    <mergeCell ref="A4:F4"/>
    <mergeCell ref="H4:M4"/>
    <mergeCell ref="A14:F14"/>
    <mergeCell ref="A10:F10"/>
    <mergeCell ref="A12:F12"/>
    <mergeCell ref="A108:I108"/>
    <mergeCell ref="J108:L108"/>
    <mergeCell ref="A6:F6"/>
    <mergeCell ref="J109:L109"/>
    <mergeCell ref="J110:N110"/>
    <mergeCell ref="M108:N108"/>
    <mergeCell ref="B68:E68"/>
    <mergeCell ref="B69:E69"/>
    <mergeCell ref="M105:N105"/>
    <mergeCell ref="B106:E106"/>
    <mergeCell ref="A50:F50"/>
    <mergeCell ref="A52:F52"/>
    <mergeCell ref="B70:E70"/>
    <mergeCell ref="A54:F54"/>
    <mergeCell ref="M106:N106"/>
    <mergeCell ref="M100:N100"/>
    <mergeCell ref="J101:N101"/>
    <mergeCell ref="A1:U1"/>
    <mergeCell ref="K68:L68"/>
    <mergeCell ref="K69:L69"/>
    <mergeCell ref="K70:L70"/>
    <mergeCell ref="K99:L99"/>
    <mergeCell ref="K85:L85"/>
    <mergeCell ref="K97:L97"/>
    <mergeCell ref="K98:L98"/>
    <mergeCell ref="K83:L83"/>
    <mergeCell ref="K84:L84"/>
    <mergeCell ref="A8:F8"/>
    <mergeCell ref="O2:T3"/>
    <mergeCell ref="A46:F46"/>
    <mergeCell ref="A48:F48"/>
    <mergeCell ref="A26:F26"/>
    <mergeCell ref="A28:F28"/>
    <mergeCell ref="A30:F30"/>
    <mergeCell ref="A32:F32"/>
    <mergeCell ref="A34:F34"/>
    <mergeCell ref="A38:F38"/>
    <mergeCell ref="A40:F40"/>
    <mergeCell ref="A42:F42"/>
    <mergeCell ref="A44:F44"/>
    <mergeCell ref="A36:F36"/>
    <mergeCell ref="R9:S9"/>
    <mergeCell ref="R10:S10"/>
    <mergeCell ref="R11:S11"/>
    <mergeCell ref="R12:S12"/>
    <mergeCell ref="R13:S13"/>
    <mergeCell ref="R4:S4"/>
    <mergeCell ref="R5:S5"/>
    <mergeCell ref="R6:S6"/>
    <mergeCell ref="R7:S7"/>
    <mergeCell ref="R8:S8"/>
    <mergeCell ref="R19:S19"/>
    <mergeCell ref="R20:S20"/>
    <mergeCell ref="R21:S21"/>
    <mergeCell ref="R22:S22"/>
    <mergeCell ref="R23:S23"/>
    <mergeCell ref="R14:S14"/>
    <mergeCell ref="R15:S15"/>
    <mergeCell ref="R16:S16"/>
    <mergeCell ref="R17:S17"/>
    <mergeCell ref="R18:S18"/>
    <mergeCell ref="R29:S29"/>
    <mergeCell ref="R30:S30"/>
    <mergeCell ref="R31:S31"/>
    <mergeCell ref="R32:S32"/>
    <mergeCell ref="R33:S33"/>
    <mergeCell ref="R24:S24"/>
    <mergeCell ref="R25:S25"/>
    <mergeCell ref="R26:S26"/>
    <mergeCell ref="R27:S27"/>
    <mergeCell ref="R28:S28"/>
    <mergeCell ref="R39:S39"/>
    <mergeCell ref="R40:S40"/>
    <mergeCell ref="R41:S41"/>
    <mergeCell ref="R42:S42"/>
    <mergeCell ref="R43:S43"/>
    <mergeCell ref="R34:S34"/>
    <mergeCell ref="R35:S35"/>
    <mergeCell ref="R36:S36"/>
    <mergeCell ref="R37:S37"/>
    <mergeCell ref="R38:S38"/>
    <mergeCell ref="R49:S49"/>
    <mergeCell ref="R50:S50"/>
    <mergeCell ref="R51:S51"/>
    <mergeCell ref="R52:S52"/>
    <mergeCell ref="R53:S53"/>
    <mergeCell ref="R44:S44"/>
    <mergeCell ref="R45:S45"/>
    <mergeCell ref="R46:S46"/>
    <mergeCell ref="R47:S47"/>
    <mergeCell ref="R48:S48"/>
    <mergeCell ref="S104:U104"/>
    <mergeCell ref="S105:T105"/>
    <mergeCell ref="S106:U106"/>
    <mergeCell ref="R59:S59"/>
    <mergeCell ref="R60:S60"/>
    <mergeCell ref="R61:S61"/>
    <mergeCell ref="R62:S62"/>
    <mergeCell ref="R63:S63"/>
    <mergeCell ref="R54:S54"/>
    <mergeCell ref="R55:S55"/>
    <mergeCell ref="R56:S56"/>
    <mergeCell ref="R57:S57"/>
    <mergeCell ref="R58:S58"/>
  </mergeCells>
  <conditionalFormatting sqref="N5 N7 N9 N11 N13 N15 N17 N19 N21 N23 N25 N27 N29 N31 N33 N35 N37 N39 N41 N43 N45 N47 N49 N51 N53">
    <cfRule type="expression" dxfId="27" priority="2" stopIfTrue="1">
      <formula>IF(NIH="Yes",OR(AND(G5=9,N5&gt;NIHcap09mo),AND(G5=12,N5&gt;NIHcap12mo)))</formula>
    </cfRule>
  </conditionalFormatting>
  <dataValidations count="7">
    <dataValidation type="whole" allowBlank="1" showInputMessage="1" showErrorMessage="1" promptTitle="Tuition Remission" prompt="Tuition Remission cannot be charged for partial months, round up to the next whole number" sqref="N93" xr:uid="{63D7EE20-7ED7-488E-B080-A8AECF85F4BE}">
      <formula1>0</formula1>
      <formula2>500</formula2>
    </dataValidation>
    <dataValidation type="custom" allowBlank="1" showInputMessage="1" showErrorMessage="1" promptTitle="Formula Protection" prompt="Expenses should be entered using lines to the left." sqref="O71 O74 O79 O86 O100" xr:uid="{E483181C-A15C-7E48-B185-3F20525C8036}">
      <formula1>"""StopsOverwritingOfFormulas"""</formula1>
    </dataValidation>
    <dataValidation type="custom" allowBlank="1" showInputMessage="1" showErrorMessage="1" promptTitle="Formula Protection" prompt="Expenses calculated using data  entered on Subcontracts tab." sqref="N90" xr:uid="{4B29F56F-A8DE-E94B-9A1C-ED483EFD9434}">
      <formula1>"""StopsOverwritingOfFormulas"""</formula1>
    </dataValidation>
    <dataValidation type="custom" allowBlank="1" showInputMessage="1" showErrorMessage="1" promptTitle="DO NOT enter data in this cell" prompt="Third party cost share data should be entered at the bottom of this spreadsheet." sqref="P90" xr:uid="{CE939724-095D-5C4E-8880-796B74FC8CCE}">
      <formula1>"""StopsOverwritingOfFormulas"""</formula1>
    </dataValidation>
    <dataValidation type="custom" allowBlank="1" showInputMessage="1" showErrorMessage="1" promptTitle="Formula Protection" prompt="Tuition calculated based on # of GRA months entered to the left." sqref="O93" xr:uid="{9326512F-49A0-2049-A1B2-6AE015C7B1EA}">
      <formula1>"""StopsOverwritingOfFormulas"""</formula1>
    </dataValidation>
    <dataValidation type="custom" allowBlank="1" showInputMessage="1" showErrorMessage="1" promptTitle="Formula Protection" prompt="Enter subcontract information on Subcontracts tab." sqref="O90" xr:uid="{7AE36668-B943-C24C-BB9D-FB651845E471}">
      <formula1>"""StopsOverwritingOfFormulas"""</formula1>
    </dataValidation>
    <dataValidation type="custom" allowBlank="1" showInputMessage="1" showErrorMessage="1" promptTitle="DO NOT enter data in this cell" prompt="Enter the Start &amp; End dates on the Info tab to active this sheet on the Cumulative tab." sqref="H3:J3 M3:N3" xr:uid="{EE7A8F16-1B60-AF4C-A01E-3B7128C58798}">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A1927881-9138-4226-B39B-DC3705CA2F11}">
            <xm:f>OR(GRA_Salary_Estimator!$E$52=0,$O$60&lt;GRA_Salary_Estimator!$E$52)</xm:f>
            <x14:dxf>
              <font>
                <b/>
                <i val="0"/>
                <strike val="0"/>
                <color rgb="FFFF0000"/>
              </font>
              <fill>
                <patternFill patternType="none">
                  <bgColor auto="1"/>
                </patternFill>
              </fill>
            </x14:dxf>
          </x14:cfRule>
          <xm:sqref>O60</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496"/>
      <c r="B2" s="496"/>
      <c r="C2" s="496"/>
      <c r="D2" s="496"/>
      <c r="E2" s="496"/>
      <c r="F2" s="496"/>
      <c r="G2" s="496"/>
      <c r="H2" s="409" t="s">
        <v>51</v>
      </c>
      <c r="I2" s="409"/>
      <c r="J2" s="409"/>
      <c r="K2" s="409"/>
      <c r="L2" s="409"/>
      <c r="M2" s="409"/>
      <c r="N2" s="409"/>
      <c r="O2" s="494"/>
      <c r="P2" s="494"/>
      <c r="Q2" s="494"/>
      <c r="R2" s="494"/>
      <c r="S2" s="494"/>
      <c r="T2" s="494"/>
    </row>
    <row r="3" spans="1:21" ht="13.8" thickBot="1">
      <c r="A3" s="497"/>
      <c r="B3" s="497"/>
      <c r="C3" s="497"/>
      <c r="D3" s="497"/>
      <c r="E3" s="497"/>
      <c r="F3" s="497"/>
      <c r="G3" s="498"/>
      <c r="H3" s="415" t="str">
        <f>IF(Begin_P4&lt;&gt;"",Begin_P4,"")</f>
        <v/>
      </c>
      <c r="I3" s="416"/>
      <c r="J3" s="417"/>
      <c r="K3" s="418" t="s">
        <v>41</v>
      </c>
      <c r="L3" s="418"/>
      <c r="M3" s="415">
        <f>End_P4</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168" t="s">
        <v>40</v>
      </c>
      <c r="U4" s="169" t="s">
        <v>83</v>
      </c>
    </row>
    <row r="5" spans="1:21" ht="13.2" customHeight="1">
      <c r="A5" s="18" t="s">
        <v>4</v>
      </c>
      <c r="B5" s="2" t="s">
        <v>5</v>
      </c>
      <c r="C5" s="2"/>
      <c r="D5" s="2"/>
      <c r="E5" s="2"/>
      <c r="F5" s="2"/>
      <c r="G5" s="84">
        <f>'Period 1'!G5</f>
        <v>9</v>
      </c>
      <c r="H5" s="27"/>
      <c r="I5" s="5" t="s">
        <v>6</v>
      </c>
      <c r="J5" s="5" t="s">
        <v>7</v>
      </c>
      <c r="K5" s="5"/>
      <c r="L5" s="6" t="s">
        <v>8</v>
      </c>
      <c r="M5" s="6"/>
      <c r="N5" s="28">
        <f>ROUND('Period 3'!N5*(1+CoL_P4),0)*Mult_P4</f>
        <v>0</v>
      </c>
      <c r="O5" s="28">
        <f>ROUND((((N5/G5)*H5*K5)),0)</f>
        <v>0</v>
      </c>
      <c r="P5" s="28"/>
      <c r="Q5" s="28">
        <f t="shared" ref="Q5:Q1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3'!N7*(1+CoL_P4),0)*Mult_P4</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3'!N9*(1+CoL_P4),0)*Mult_P4</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3'!N11*(1+CoL_P4),0)*Mult_P4</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3'!N13*(1+CoL_P4),0)*Mult_P4</f>
        <v>0</v>
      </c>
      <c r="O13" s="97">
        <f>ROUND((((N13/G13)*H13*K13)),0)</f>
        <v>0</v>
      </c>
      <c r="P13" s="28"/>
      <c r="Q13" s="190">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3'!N15*(1+CoL_P4),0)*Mult_P4</f>
        <v>0</v>
      </c>
      <c r="O15" s="97">
        <f t="shared" ref="O15" si="5">ROUND((((N15/G15)*H15*K15)),0)</f>
        <v>0</v>
      </c>
      <c r="P15" s="28"/>
      <c r="Q15" s="190">
        <f t="shared" ref="Q15:Q54" si="6">O15+P15</f>
        <v>0</v>
      </c>
      <c r="R15" s="473">
        <f t="shared" ref="R15" si="7">O15+O16</f>
        <v>0</v>
      </c>
      <c r="S15" s="474"/>
      <c r="T15" s="65">
        <f>ROUND(R15*$L$55,0)</f>
        <v>0</v>
      </c>
      <c r="U15" s="49">
        <f t="shared" ref="U15" si="8">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9">N15</f>
        <v>0</v>
      </c>
      <c r="O16" s="97">
        <f t="shared" ref="O16" si="10">ROUND((((N16/G15)*H16*K16)),0)</f>
        <v>0</v>
      </c>
      <c r="P16" s="30"/>
      <c r="Q16" s="190">
        <f t="shared" si="6"/>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3'!N17*(1+CoL_P4),0)*Mult_P4</f>
        <v>0</v>
      </c>
      <c r="O17" s="97">
        <f t="shared" ref="O17" si="11">ROUND((((N17/G17)*H17*K17)),0)</f>
        <v>0</v>
      </c>
      <c r="P17" s="28"/>
      <c r="Q17" s="190">
        <f t="shared" si="6"/>
        <v>0</v>
      </c>
      <c r="R17" s="473">
        <f t="shared" ref="R17" si="12">O17+O18</f>
        <v>0</v>
      </c>
      <c r="S17" s="474"/>
      <c r="T17" s="65">
        <f>ROUND(R17*$L$55,0)</f>
        <v>0</v>
      </c>
      <c r="U17" s="49">
        <f t="shared" ref="U17" si="13">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4">N17</f>
        <v>0</v>
      </c>
      <c r="O18" s="97">
        <f t="shared" ref="O18" si="15">ROUND((((N18/G17)*H18*K18)),0)</f>
        <v>0</v>
      </c>
      <c r="P18" s="30"/>
      <c r="Q18" s="190">
        <f t="shared" si="6"/>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3'!N19*(1+CoL_P4),0)*Mult_P4</f>
        <v>0</v>
      </c>
      <c r="O19" s="97">
        <f t="shared" ref="O19" si="16">ROUND((((N19/G19)*H19*K19)),0)</f>
        <v>0</v>
      </c>
      <c r="P19" s="28"/>
      <c r="Q19" s="190">
        <f t="shared" si="6"/>
        <v>0</v>
      </c>
      <c r="R19" s="473">
        <f t="shared" ref="R19" si="17">O19+O20</f>
        <v>0</v>
      </c>
      <c r="S19" s="474"/>
      <c r="T19" s="65">
        <f>ROUND(R19*$L$55,0)</f>
        <v>0</v>
      </c>
      <c r="U19" s="49">
        <f t="shared" ref="U19" si="18">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19">N19</f>
        <v>0</v>
      </c>
      <c r="O20" s="97">
        <f t="shared" ref="O20" si="20">ROUND((((N20/G19)*H20*K20)),0)</f>
        <v>0</v>
      </c>
      <c r="P20" s="30"/>
      <c r="Q20" s="190">
        <f t="shared" si="6"/>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3'!N21*(1+CoL_P4),0)*Mult_P4</f>
        <v>0</v>
      </c>
      <c r="O21" s="97">
        <f t="shared" ref="O21" si="21">ROUND((((N21/G21)*H21*K21)),0)</f>
        <v>0</v>
      </c>
      <c r="P21" s="28"/>
      <c r="Q21" s="190">
        <f t="shared" si="6"/>
        <v>0</v>
      </c>
      <c r="R21" s="473">
        <f t="shared" ref="R21" si="22">O21+O22</f>
        <v>0</v>
      </c>
      <c r="S21" s="474"/>
      <c r="T21" s="65">
        <f>ROUND(R21*$L$55,0)</f>
        <v>0</v>
      </c>
      <c r="U21" s="49">
        <f t="shared" ref="U21" si="23">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4">N21</f>
        <v>0</v>
      </c>
      <c r="O22" s="97">
        <f t="shared" ref="O22" si="25">ROUND((((N22/G21)*H22*K22)),0)</f>
        <v>0</v>
      </c>
      <c r="P22" s="30"/>
      <c r="Q22" s="190">
        <f t="shared" si="6"/>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3'!N23*(1+CoL_P4),0)*Mult_P4</f>
        <v>0</v>
      </c>
      <c r="O23" s="97">
        <f t="shared" ref="O23" si="26">ROUND((((N23/G23)*H23*K23)),0)</f>
        <v>0</v>
      </c>
      <c r="P23" s="28"/>
      <c r="Q23" s="190">
        <f t="shared" si="6"/>
        <v>0</v>
      </c>
      <c r="R23" s="473">
        <f t="shared" ref="R23" si="27">O23+O24</f>
        <v>0</v>
      </c>
      <c r="S23" s="474"/>
      <c r="T23" s="65">
        <f>ROUND(R23*$L$55,0)</f>
        <v>0</v>
      </c>
      <c r="U23" s="49">
        <f t="shared" ref="U23" si="28">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29">N23</f>
        <v>0</v>
      </c>
      <c r="O24" s="97">
        <f t="shared" ref="O24" si="30">ROUND((((N24/G23)*H24*K24)),0)</f>
        <v>0</v>
      </c>
      <c r="P24" s="30"/>
      <c r="Q24" s="190">
        <f t="shared" si="6"/>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3'!N25*(1+CoL_P4),0)*Mult_P4</f>
        <v>0</v>
      </c>
      <c r="O25" s="28">
        <f t="shared" ref="O25" si="31">ROUND((((N25/G25)*H25*K25)),0)</f>
        <v>0</v>
      </c>
      <c r="P25" s="28"/>
      <c r="Q25" s="28">
        <f t="shared" si="6"/>
        <v>0</v>
      </c>
      <c r="R25" s="473">
        <f t="shared" ref="R25" si="32">O25+O26</f>
        <v>0</v>
      </c>
      <c r="S25" s="474"/>
      <c r="T25" s="306">
        <f>ROUND(R25*$L$55,0)</f>
        <v>0</v>
      </c>
      <c r="U25" s="307">
        <f t="shared" ref="U25" si="33">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4">N25</f>
        <v>0</v>
      </c>
      <c r="O26" s="28">
        <f t="shared" ref="O26" si="35">ROUND((((N26/G25)*H26*K26)),0)</f>
        <v>0</v>
      </c>
      <c r="P26" s="30"/>
      <c r="Q26" s="28">
        <f t="shared" si="6"/>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3'!N27*(1+CoL_P4),0)*Mult_P4</f>
        <v>0</v>
      </c>
      <c r="O27" s="28">
        <f t="shared" ref="O27" si="36">ROUND((((N27/G27)*H27*K27)),0)</f>
        <v>0</v>
      </c>
      <c r="P27" s="28"/>
      <c r="Q27" s="28">
        <f t="shared" si="6"/>
        <v>0</v>
      </c>
      <c r="R27" s="473">
        <f t="shared" ref="R27" si="37">O27+O28</f>
        <v>0</v>
      </c>
      <c r="S27" s="474"/>
      <c r="T27" s="65">
        <f>ROUND(R27*$L$55,0)</f>
        <v>0</v>
      </c>
      <c r="U27" s="49">
        <f t="shared" ref="U27" si="38">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39">N27</f>
        <v>0</v>
      </c>
      <c r="O28" s="28">
        <f t="shared" ref="O28" si="40">ROUND((((N28/G27)*H28*K28)),0)</f>
        <v>0</v>
      </c>
      <c r="P28" s="30"/>
      <c r="Q28" s="28">
        <f t="shared" si="6"/>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3'!N29*(1+CoL_P4),0)*Mult_P4</f>
        <v>0</v>
      </c>
      <c r="O29" s="28">
        <f t="shared" ref="O29" si="41">ROUND((((N29/G29)*H29*K29)),0)</f>
        <v>0</v>
      </c>
      <c r="P29" s="28"/>
      <c r="Q29" s="28">
        <f t="shared" si="6"/>
        <v>0</v>
      </c>
      <c r="R29" s="473">
        <f t="shared" ref="R29" si="42">O29+O30</f>
        <v>0</v>
      </c>
      <c r="S29" s="474"/>
      <c r="T29" s="65">
        <f>ROUND(R29*$L$55,0)</f>
        <v>0</v>
      </c>
      <c r="U29" s="49">
        <f t="shared" ref="U29" si="43">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4">N29</f>
        <v>0</v>
      </c>
      <c r="O30" s="28">
        <f t="shared" ref="O30" si="45">ROUND((((N30/G29)*H30*K30)),0)</f>
        <v>0</v>
      </c>
      <c r="P30" s="30"/>
      <c r="Q30" s="28">
        <f t="shared" si="6"/>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3'!N31*(1+CoL_P4),0)*Mult_P4</f>
        <v>0</v>
      </c>
      <c r="O31" s="28">
        <f t="shared" ref="O31" si="46">ROUND((((N31/G31)*H31*K31)),0)</f>
        <v>0</v>
      </c>
      <c r="P31" s="28"/>
      <c r="Q31" s="28">
        <f t="shared" si="6"/>
        <v>0</v>
      </c>
      <c r="R31" s="473">
        <f>O31+O32</f>
        <v>0</v>
      </c>
      <c r="S31" s="474"/>
      <c r="T31" s="65">
        <f>ROUND(R31*$L$55,0)</f>
        <v>0</v>
      </c>
      <c r="U31" s="49">
        <f t="shared" ref="U31" si="47">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48">N31</f>
        <v>0</v>
      </c>
      <c r="O32" s="28">
        <f t="shared" ref="O32" si="49">ROUND((((N32/G31)*H32*K32)),0)</f>
        <v>0</v>
      </c>
      <c r="P32" s="30"/>
      <c r="Q32" s="28">
        <f t="shared" si="6"/>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3'!N33*(1+CoL_P4),0)*Mult_P4</f>
        <v>0</v>
      </c>
      <c r="O33" s="28">
        <f t="shared" ref="O33" si="50">ROUND((((N33/G33)*H33*K33)),0)</f>
        <v>0</v>
      </c>
      <c r="P33" s="28"/>
      <c r="Q33" s="28">
        <f t="shared" si="6"/>
        <v>0</v>
      </c>
      <c r="R33" s="473">
        <f t="shared" ref="R33" si="51">O33+O34</f>
        <v>0</v>
      </c>
      <c r="S33" s="474"/>
      <c r="T33" s="65">
        <f>ROUND(R33*$L$55,0)</f>
        <v>0</v>
      </c>
      <c r="U33" s="49">
        <f t="shared" ref="U33" si="52">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3">N33</f>
        <v>0</v>
      </c>
      <c r="O34" s="28">
        <f t="shared" ref="O34" si="54">ROUND((((N34/G33)*H34*K34)),0)</f>
        <v>0</v>
      </c>
      <c r="P34" s="30"/>
      <c r="Q34" s="28">
        <f t="shared" si="6"/>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3'!N35*(1+CoL_P4),0)*Mult_P4</f>
        <v>0</v>
      </c>
      <c r="O35" s="28">
        <f t="shared" ref="O35" si="55">ROUND((((N35/G35)*H35*K35)),0)</f>
        <v>0</v>
      </c>
      <c r="P35" s="28"/>
      <c r="Q35" s="28">
        <f t="shared" si="6"/>
        <v>0</v>
      </c>
      <c r="R35" s="473">
        <f t="shared" ref="R35" si="56">O35+O36</f>
        <v>0</v>
      </c>
      <c r="S35" s="474"/>
      <c r="T35" s="65">
        <f>ROUND(R35*$L$55,0)</f>
        <v>0</v>
      </c>
      <c r="U35" s="49">
        <f t="shared" ref="U35" si="57">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58">N35</f>
        <v>0</v>
      </c>
      <c r="O36" s="28">
        <f t="shared" ref="O36" si="59">ROUND((((N36/G35)*H36*K36)),0)</f>
        <v>0</v>
      </c>
      <c r="P36" s="30"/>
      <c r="Q36" s="28">
        <f t="shared" si="6"/>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3'!N37*(1+CoL_P4),0)*Mult_P4</f>
        <v>0</v>
      </c>
      <c r="O37" s="28">
        <f t="shared" ref="O37" si="60">ROUND((((N37/G37)*H37*K37)),0)</f>
        <v>0</v>
      </c>
      <c r="P37" s="28"/>
      <c r="Q37" s="28">
        <f t="shared" si="6"/>
        <v>0</v>
      </c>
      <c r="R37" s="473">
        <f t="shared" ref="R37" si="61">O37+O38</f>
        <v>0</v>
      </c>
      <c r="S37" s="474"/>
      <c r="T37" s="65">
        <f>ROUND(R37*$L$55,0)</f>
        <v>0</v>
      </c>
      <c r="U37" s="49">
        <f t="shared" ref="U37" si="62">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3">N37</f>
        <v>0</v>
      </c>
      <c r="O38" s="28">
        <f t="shared" ref="O38" si="64">ROUND((((N38/G37)*H38*K38)),0)</f>
        <v>0</v>
      </c>
      <c r="P38" s="30"/>
      <c r="Q38" s="28">
        <f t="shared" si="6"/>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3'!N39*(1+CoL_P4),0)*Mult_P4</f>
        <v>0</v>
      </c>
      <c r="O39" s="28">
        <f t="shared" ref="O39" si="65">ROUND((((N39/G39)*H39*K39)),0)</f>
        <v>0</v>
      </c>
      <c r="P39" s="28"/>
      <c r="Q39" s="28">
        <f t="shared" si="6"/>
        <v>0</v>
      </c>
      <c r="R39" s="473">
        <f t="shared" ref="R39" si="66">O39+O40</f>
        <v>0</v>
      </c>
      <c r="S39" s="474"/>
      <c r="T39" s="65">
        <f>ROUND(R39*$L$55,0)</f>
        <v>0</v>
      </c>
      <c r="U39" s="49">
        <f t="shared" ref="U39" si="67">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68">N39</f>
        <v>0</v>
      </c>
      <c r="O40" s="28">
        <f t="shared" ref="O40" si="69">ROUND((((N40/G39)*H40*K40)),0)</f>
        <v>0</v>
      </c>
      <c r="P40" s="30"/>
      <c r="Q40" s="28">
        <f t="shared" si="6"/>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3'!N41*(1+CoL_P4),0)*Mult_P4</f>
        <v>0</v>
      </c>
      <c r="O41" s="28">
        <f t="shared" ref="O41" si="70">ROUND((((N41/G41)*H41*K41)),0)</f>
        <v>0</v>
      </c>
      <c r="P41" s="28"/>
      <c r="Q41" s="28">
        <f t="shared" si="6"/>
        <v>0</v>
      </c>
      <c r="R41" s="473">
        <f t="shared" ref="R41" si="71">O41+O42</f>
        <v>0</v>
      </c>
      <c r="S41" s="474"/>
      <c r="T41" s="65">
        <f>ROUND(R41*$L$55,0)</f>
        <v>0</v>
      </c>
      <c r="U41" s="49">
        <f t="shared" ref="U41" si="72">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3">N41</f>
        <v>0</v>
      </c>
      <c r="O42" s="28">
        <f t="shared" ref="O42" si="74">ROUND((((N42/G41)*H42*K42)),0)</f>
        <v>0</v>
      </c>
      <c r="P42" s="30"/>
      <c r="Q42" s="28">
        <f t="shared" si="6"/>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3'!N43*(1+CoL_P4),0)*Mult_P4</f>
        <v>0</v>
      </c>
      <c r="O43" s="28">
        <f t="shared" ref="O43" si="75">ROUND((((N43/G43)*H43*K43)),0)</f>
        <v>0</v>
      </c>
      <c r="P43" s="28"/>
      <c r="Q43" s="28">
        <f t="shared" si="6"/>
        <v>0</v>
      </c>
      <c r="R43" s="473">
        <f t="shared" ref="R43" si="76">O43+O44</f>
        <v>0</v>
      </c>
      <c r="S43" s="474"/>
      <c r="T43" s="65">
        <f>ROUND(R43*$L$55,0)</f>
        <v>0</v>
      </c>
      <c r="U43" s="49">
        <f t="shared" ref="U43" si="77">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78">N43</f>
        <v>0</v>
      </c>
      <c r="O44" s="28">
        <f t="shared" ref="O44" si="79">ROUND((((N44/G43)*H44*K44)),0)</f>
        <v>0</v>
      </c>
      <c r="P44" s="30"/>
      <c r="Q44" s="28">
        <f t="shared" si="6"/>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3'!N45*(1+CoL_P4),0)*Mult_P4</f>
        <v>0</v>
      </c>
      <c r="O45" s="28">
        <f t="shared" ref="O45" si="80">ROUND((((N45/G45)*H45*K45)),0)</f>
        <v>0</v>
      </c>
      <c r="P45" s="28"/>
      <c r="Q45" s="28">
        <f t="shared" si="6"/>
        <v>0</v>
      </c>
      <c r="R45" s="473">
        <f t="shared" ref="R45" si="81">O45+O46</f>
        <v>0</v>
      </c>
      <c r="S45" s="474"/>
      <c r="T45" s="65">
        <f>ROUND(R45*$L$55,0)</f>
        <v>0</v>
      </c>
      <c r="U45" s="49">
        <f t="shared" ref="U45" si="82">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3">N45</f>
        <v>0</v>
      </c>
      <c r="O46" s="28">
        <f t="shared" ref="O46" si="84">ROUND((((N46/G45)*H46*K46)),0)</f>
        <v>0</v>
      </c>
      <c r="P46" s="30"/>
      <c r="Q46" s="28">
        <f t="shared" si="6"/>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3'!N47*(1+CoL_P4),0)*Mult_P4</f>
        <v>0</v>
      </c>
      <c r="O47" s="28">
        <f t="shared" ref="O47" si="85">ROUND((((N47/G47)*H47*K47)),0)</f>
        <v>0</v>
      </c>
      <c r="P47" s="28"/>
      <c r="Q47" s="28">
        <f t="shared" si="6"/>
        <v>0</v>
      </c>
      <c r="R47" s="473">
        <f t="shared" ref="R47" si="86">O47+O48</f>
        <v>0</v>
      </c>
      <c r="S47" s="474"/>
      <c r="T47" s="65">
        <f>ROUND(R47*$L$55,0)</f>
        <v>0</v>
      </c>
      <c r="U47" s="49">
        <f t="shared" ref="U47" si="87">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88">N47</f>
        <v>0</v>
      </c>
      <c r="O48" s="28">
        <f t="shared" ref="O48" si="89">ROUND((((N48/G47)*H48*K48)),0)</f>
        <v>0</v>
      </c>
      <c r="P48" s="30"/>
      <c r="Q48" s="28">
        <f t="shared" si="6"/>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3'!N49*(1+CoL_P4),0)*Mult_P4</f>
        <v>0</v>
      </c>
      <c r="O49" s="28">
        <f t="shared" ref="O49" si="90">ROUND((((N49/G49)*H49*K49)),0)</f>
        <v>0</v>
      </c>
      <c r="P49" s="28"/>
      <c r="Q49" s="28">
        <f t="shared" si="6"/>
        <v>0</v>
      </c>
      <c r="R49" s="473">
        <f t="shared" ref="R49" si="91">O49+O50</f>
        <v>0</v>
      </c>
      <c r="S49" s="474"/>
      <c r="T49" s="65">
        <f>ROUND(R49*$L$55,0)</f>
        <v>0</v>
      </c>
      <c r="U49" s="49">
        <f t="shared" ref="U49" si="92">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3">N49</f>
        <v>0</v>
      </c>
      <c r="O50" s="28">
        <f t="shared" ref="O50" si="94">ROUND((((N50/G49)*H50*K50)),0)</f>
        <v>0</v>
      </c>
      <c r="P50" s="30"/>
      <c r="Q50" s="28">
        <f t="shared" si="6"/>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3'!N51*(1+CoL_P4),0)*Mult_P4</f>
        <v>0</v>
      </c>
      <c r="O51" s="28">
        <f t="shared" ref="O51" si="95">ROUND((((N51/G51)*H51*K51)),0)</f>
        <v>0</v>
      </c>
      <c r="P51" s="28"/>
      <c r="Q51" s="28">
        <f t="shared" si="6"/>
        <v>0</v>
      </c>
      <c r="R51" s="473">
        <f t="shared" ref="R51" si="96">O51+O52</f>
        <v>0</v>
      </c>
      <c r="S51" s="474"/>
      <c r="T51" s="65">
        <f>ROUND(R51*$L$55,0)</f>
        <v>0</v>
      </c>
      <c r="U51" s="49">
        <f t="shared" ref="U51" si="97">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98">N51</f>
        <v>0</v>
      </c>
      <c r="O52" s="28">
        <f t="shared" ref="O52" si="99">ROUND((((N52/G51)*H52*K52)),0)</f>
        <v>0</v>
      </c>
      <c r="P52" s="30"/>
      <c r="Q52" s="28">
        <f t="shared" si="6"/>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3'!N53*(1+CoL_P4),0)*Mult_P4</f>
        <v>0</v>
      </c>
      <c r="O53" s="28">
        <f t="shared" ref="O53" si="100">ROUND((((N53/G53)*H53*K53)),0)</f>
        <v>0</v>
      </c>
      <c r="P53" s="28"/>
      <c r="Q53" s="28">
        <f t="shared" si="6"/>
        <v>0</v>
      </c>
      <c r="R53" s="473">
        <f t="shared" ref="R53" si="101">O53+O54</f>
        <v>0</v>
      </c>
      <c r="S53" s="474"/>
      <c r="T53" s="65">
        <f>ROUND(R53*$L$55,0)</f>
        <v>0</v>
      </c>
      <c r="U53" s="49">
        <f t="shared" ref="U53" si="102">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3">N53</f>
        <v>0</v>
      </c>
      <c r="O54" s="28">
        <f t="shared" ref="O54" si="104">ROUND((((N54/G53)*H54*K54)),0)</f>
        <v>0</v>
      </c>
      <c r="P54" s="30"/>
      <c r="Q54" s="28">
        <f t="shared" si="6"/>
        <v>0</v>
      </c>
      <c r="R54" s="475"/>
      <c r="S54" s="476"/>
      <c r="T54" s="66"/>
      <c r="U54" s="90"/>
    </row>
    <row r="55" spans="1:21" ht="13.2" customHeight="1">
      <c r="A55" s="20" t="s">
        <v>118</v>
      </c>
      <c r="B55" s="10"/>
      <c r="C55" s="6"/>
      <c r="D55" s="11"/>
      <c r="E55" s="6"/>
      <c r="F55" s="6"/>
      <c r="G55" s="6"/>
      <c r="H55" s="6"/>
      <c r="I55" s="47" t="s">
        <v>45</v>
      </c>
      <c r="J55" s="47"/>
      <c r="K55" s="47"/>
      <c r="L55" s="125">
        <f>Fringe_P4</f>
        <v>0.35</v>
      </c>
      <c r="M55" s="205"/>
      <c r="N55" s="257" t="s">
        <v>3</v>
      </c>
      <c r="O55" s="176">
        <f t="shared" ref="O55:U55" si="105">SUM(O5:O54)</f>
        <v>0</v>
      </c>
      <c r="P55" s="176">
        <f t="shared" si="105"/>
        <v>0</v>
      </c>
      <c r="Q55" s="178">
        <f t="shared" si="105"/>
        <v>0</v>
      </c>
      <c r="R55" s="479">
        <f t="shared" ref="R55" si="106">SUM(R5:R54)</f>
        <v>0</v>
      </c>
      <c r="S55" s="480"/>
      <c r="T55" s="100">
        <f t="shared" si="105"/>
        <v>0</v>
      </c>
      <c r="U55" s="179">
        <f t="shared" si="105"/>
        <v>0</v>
      </c>
    </row>
    <row r="56" spans="1:2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FringePD_P4</f>
        <v>0.19</v>
      </c>
      <c r="O57" s="26">
        <f>ROUND('Period 3'!O57*(1+CoL_P4),0)*Mult_P4</f>
        <v>0</v>
      </c>
      <c r="P57" s="28"/>
      <c r="Q57" s="28">
        <f>O57+P57</f>
        <v>0</v>
      </c>
      <c r="R57" s="473">
        <f t="shared" ref="R57:R62" si="107">O57</f>
        <v>0</v>
      </c>
      <c r="S57" s="474"/>
      <c r="T57" s="65">
        <f>ROUND(R57*N57,0)</f>
        <v>0</v>
      </c>
      <c r="U57" s="49">
        <f t="shared" ref="U57:U63" si="108">R57+T57</f>
        <v>0</v>
      </c>
    </row>
    <row r="58" spans="1:21" ht="13.2" customHeight="1">
      <c r="A58" s="20" t="s">
        <v>10</v>
      </c>
      <c r="B58" s="10" t="s">
        <v>16</v>
      </c>
      <c r="C58" s="6"/>
      <c r="D58" s="11" t="s">
        <v>17</v>
      </c>
      <c r="E58" s="6" t="s">
        <v>20</v>
      </c>
      <c r="F58" s="6"/>
      <c r="G58" s="6"/>
      <c r="H58" s="6"/>
      <c r="I58" s="6"/>
      <c r="J58" s="6"/>
      <c r="K58" s="4"/>
      <c r="L58" s="4"/>
      <c r="M58" s="46"/>
      <c r="N58" s="259">
        <f>Fringe_P4</f>
        <v>0.35</v>
      </c>
      <c r="O58" s="26">
        <f>ROUND('Period 3'!O58*(1+CoL_P4),0)*Mult_P4</f>
        <v>0</v>
      </c>
      <c r="P58" s="28"/>
      <c r="Q58" s="28">
        <f t="shared" ref="Q58:Q62" si="109">O58+P58</f>
        <v>0</v>
      </c>
      <c r="R58" s="473">
        <f t="shared" si="107"/>
        <v>0</v>
      </c>
      <c r="S58" s="474"/>
      <c r="T58" s="65">
        <f t="shared" ref="T58:T62" si="110">ROUND(R58*N58,0)</f>
        <v>0</v>
      </c>
      <c r="U58" s="49">
        <f t="shared" si="108"/>
        <v>0</v>
      </c>
    </row>
    <row r="59" spans="1:21" ht="13.2" customHeight="1" thickBot="1">
      <c r="A59" s="20" t="s">
        <v>12</v>
      </c>
      <c r="B59" s="10" t="s">
        <v>16</v>
      </c>
      <c r="C59" s="6"/>
      <c r="D59" s="11" t="s">
        <v>17</v>
      </c>
      <c r="E59" s="6" t="s">
        <v>125</v>
      </c>
      <c r="F59" s="6"/>
      <c r="G59" s="6"/>
      <c r="H59" s="6"/>
      <c r="I59" s="42"/>
      <c r="J59" s="6"/>
      <c r="L59" s="4"/>
      <c r="M59" s="255"/>
      <c r="N59" s="259">
        <f>Fringe_P4</f>
        <v>0.35</v>
      </c>
      <c r="O59" s="26">
        <f>ROUND('Period 3'!O59*(1+CoL_P4),0)*Mult_P4</f>
        <v>0</v>
      </c>
      <c r="P59" s="28"/>
      <c r="Q59" s="28">
        <f t="shared" si="109"/>
        <v>0</v>
      </c>
      <c r="R59" s="473">
        <f t="shared" si="107"/>
        <v>0</v>
      </c>
      <c r="S59" s="474"/>
      <c r="T59" s="65">
        <f t="shared" si="110"/>
        <v>0</v>
      </c>
      <c r="U59" s="49">
        <f t="shared" si="108"/>
        <v>0</v>
      </c>
    </row>
    <row r="60" spans="1:21" ht="13.2" customHeight="1" thickBot="1">
      <c r="A60" s="20" t="s">
        <v>13</v>
      </c>
      <c r="B60" s="10" t="s">
        <v>16</v>
      </c>
      <c r="C60" s="6"/>
      <c r="D60" s="11" t="s">
        <v>17</v>
      </c>
      <c r="E60" s="6" t="s">
        <v>21</v>
      </c>
      <c r="F60" s="6"/>
      <c r="G60" s="6"/>
      <c r="H60" s="69" t="s">
        <v>53</v>
      </c>
      <c r="I60" s="71"/>
      <c r="J60" s="71"/>
      <c r="K60" s="82"/>
      <c r="L60" s="4"/>
      <c r="M60" s="255"/>
      <c r="N60" s="259">
        <f>FringeGrad_P4</f>
        <v>9.5000000000000001E-2</v>
      </c>
      <c r="O60" s="26">
        <f>GRA_Salary_Estimator!F52</f>
        <v>0</v>
      </c>
      <c r="P60" s="28"/>
      <c r="Q60" s="28">
        <f t="shared" si="109"/>
        <v>0</v>
      </c>
      <c r="R60" s="473">
        <f t="shared" si="107"/>
        <v>0</v>
      </c>
      <c r="S60" s="474"/>
      <c r="T60" s="65">
        <f t="shared" si="110"/>
        <v>0</v>
      </c>
      <c r="U60" s="49">
        <f t="shared" si="108"/>
        <v>0</v>
      </c>
    </row>
    <row r="61" spans="1:21" ht="13.2" customHeight="1" thickBot="1">
      <c r="A61" s="20" t="s">
        <v>14</v>
      </c>
      <c r="B61" s="10" t="s">
        <v>16</v>
      </c>
      <c r="C61" s="6"/>
      <c r="D61" s="11" t="s">
        <v>17</v>
      </c>
      <c r="E61" s="6" t="s">
        <v>22</v>
      </c>
      <c r="F61" s="6"/>
      <c r="G61" s="6"/>
      <c r="H61" s="69" t="s">
        <v>53</v>
      </c>
      <c r="I61" s="71"/>
      <c r="J61" s="71"/>
      <c r="K61" s="82"/>
      <c r="L61" s="4"/>
      <c r="M61" s="255"/>
      <c r="N61" s="259">
        <f>FringeUnderGrad_P3</f>
        <v>2E-3</v>
      </c>
      <c r="O61" s="26">
        <f>ROUND('Period 3'!O61*(1+CoL_P4),0)*Mult_P4</f>
        <v>0</v>
      </c>
      <c r="P61" s="28"/>
      <c r="Q61" s="28">
        <f t="shared" si="109"/>
        <v>0</v>
      </c>
      <c r="R61" s="473">
        <f t="shared" si="107"/>
        <v>0</v>
      </c>
      <c r="S61" s="474"/>
      <c r="T61" s="65">
        <f t="shared" si="110"/>
        <v>0</v>
      </c>
      <c r="U61" s="49">
        <f t="shared" si="108"/>
        <v>0</v>
      </c>
    </row>
    <row r="62" spans="1:21" ht="13.2" customHeight="1" thickBot="1">
      <c r="A62" s="20" t="s">
        <v>15</v>
      </c>
      <c r="B62" s="10" t="s">
        <v>16</v>
      </c>
      <c r="C62" s="6"/>
      <c r="D62" s="11" t="s">
        <v>17</v>
      </c>
      <c r="E62" s="6" t="s">
        <v>23</v>
      </c>
      <c r="F62" s="6"/>
      <c r="G62" s="42"/>
      <c r="H62" s="6"/>
      <c r="I62" s="6"/>
      <c r="J62" s="6"/>
      <c r="K62" s="4"/>
      <c r="L62" s="4"/>
      <c r="M62" s="255"/>
      <c r="N62" s="259">
        <f>Fringe_P4</f>
        <v>0.35</v>
      </c>
      <c r="O62" s="26">
        <f>ROUND('Period 3'!O62*(1+CoL_P4),0)*Mult_P4</f>
        <v>0</v>
      </c>
      <c r="P62" s="31"/>
      <c r="Q62" s="31">
        <f t="shared" si="109"/>
        <v>0</v>
      </c>
      <c r="R62" s="490">
        <f t="shared" si="107"/>
        <v>0</v>
      </c>
      <c r="S62" s="491"/>
      <c r="T62" s="104">
        <f t="shared" si="110"/>
        <v>0</v>
      </c>
      <c r="U62" s="105">
        <f t="shared" si="108"/>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08"/>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1"/>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1">O87+P87</f>
        <v>0</v>
      </c>
    </row>
    <row r="88" spans="1:19" ht="13.2" customHeight="1">
      <c r="A88" s="21" t="s">
        <v>35</v>
      </c>
      <c r="B88" s="4"/>
      <c r="C88" s="4"/>
      <c r="D88" s="4"/>
      <c r="E88" s="4"/>
      <c r="F88" s="4"/>
      <c r="G88" s="380" t="s">
        <v>56</v>
      </c>
      <c r="H88" s="381"/>
      <c r="I88" s="381"/>
      <c r="J88" s="381"/>
      <c r="K88" s="382"/>
      <c r="L88" s="383"/>
      <c r="M88" s="381"/>
      <c r="N88" s="382"/>
      <c r="O88" s="139"/>
      <c r="P88" s="28"/>
      <c r="Q88" s="29">
        <f t="shared" si="111"/>
        <v>0</v>
      </c>
    </row>
    <row r="89" spans="1:19" ht="13.2" customHeight="1" thickBot="1">
      <c r="A89" s="21" t="s">
        <v>36</v>
      </c>
      <c r="B89" s="4"/>
      <c r="C89" s="4"/>
      <c r="D89" s="4"/>
      <c r="E89" s="4"/>
      <c r="F89" s="4"/>
      <c r="G89" s="6"/>
      <c r="H89" s="8"/>
      <c r="I89" s="6"/>
      <c r="J89" s="6"/>
      <c r="K89" s="6"/>
      <c r="L89" s="6"/>
      <c r="M89" s="6"/>
      <c r="N89" s="24"/>
      <c r="O89" s="139"/>
      <c r="P89" s="28"/>
      <c r="Q89" s="29">
        <f t="shared" si="111"/>
        <v>0</v>
      </c>
    </row>
    <row r="90" spans="1:19" ht="13.2" customHeight="1" thickBot="1">
      <c r="A90" s="21" t="s">
        <v>101</v>
      </c>
      <c r="B90" s="4"/>
      <c r="C90" s="4"/>
      <c r="D90" s="4"/>
      <c r="E90" s="4"/>
      <c r="F90" s="4"/>
      <c r="G90" s="6"/>
      <c r="H90" s="42"/>
      <c r="I90" s="69"/>
      <c r="J90" s="71"/>
      <c r="K90" s="71"/>
      <c r="L90" s="71"/>
      <c r="M90" s="83" t="s">
        <v>55</v>
      </c>
      <c r="N90" s="207">
        <f>Subcontracts!O26*Mult_P4</f>
        <v>0</v>
      </c>
      <c r="O90" s="140">
        <f>SUM(Subcontracts!M26:N26)*Mult_P4</f>
        <v>0</v>
      </c>
      <c r="P90" s="141"/>
      <c r="Q90" s="55">
        <f t="shared" si="111"/>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ROUND(N93*GradStudent_P4,0)</f>
        <v>0</v>
      </c>
      <c r="P93" s="242"/>
      <c r="Q93" s="240">
        <f t="shared" ref="Q93:Q94" si="112">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2"/>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60"/>
      <c r="O97" s="32"/>
      <c r="P97" s="152"/>
      <c r="Q97" s="157"/>
    </row>
    <row r="98" spans="1:23" ht="13.2" customHeight="1">
      <c r="A98" s="23"/>
      <c r="B98" s="466"/>
      <c r="C98" s="466"/>
      <c r="D98" s="466"/>
      <c r="E98" s="466"/>
      <c r="F98" s="2"/>
      <c r="G98" s="8"/>
      <c r="H98" s="2"/>
      <c r="I98" s="2"/>
      <c r="J98" s="2"/>
      <c r="K98" s="443"/>
      <c r="L98" s="443"/>
      <c r="M98" s="2"/>
      <c r="N98" s="59"/>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3">SUM(P102:P103)</f>
        <v>0</v>
      </c>
      <c r="Q104" s="108">
        <f t="shared" si="113"/>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ROUND((P104-(P93+P79+P71))*IDC_OU_P4,0)</f>
        <v>0</v>
      </c>
      <c r="Q105" s="241">
        <f>P105</f>
        <v>0</v>
      </c>
      <c r="S105" s="471" t="s">
        <v>404</v>
      </c>
      <c r="T105" s="472"/>
      <c r="U105" s="404" t="str">
        <f>IF(NIH="Yes",O104-Subcontracts!N26,"N/A")</f>
        <v>N/A</v>
      </c>
      <c r="V105" s="397"/>
      <c r="W105" s="12"/>
    </row>
    <row r="106" spans="1:23" ht="13.2" customHeight="1" thickBot="1">
      <c r="A106" s="91"/>
      <c r="B106" s="421">
        <f>IDC_P4</f>
        <v>0.55000000000000004</v>
      </c>
      <c r="C106" s="421"/>
      <c r="D106" s="421"/>
      <c r="E106" s="421"/>
      <c r="F106" s="174"/>
      <c r="J106" s="185"/>
      <c r="K106" s="25"/>
      <c r="L106" s="299" t="s">
        <v>293</v>
      </c>
      <c r="M106" s="424" t="str">
        <f>IF(IDC_Base="MTDC","N/A                 ",O104)</f>
        <v xml:space="preserve">N/A                 </v>
      </c>
      <c r="N106" s="425"/>
      <c r="O106" s="238">
        <f>IF(IDC_Base="MTDC",ROUND(M105*IDC_P4,0),ROUND(M106*IDC_P4,0))</f>
        <v>0</v>
      </c>
      <c r="P106" s="182">
        <f>ROUND(IF(M105*IDC_OU_P4&lt;O106,0,(M105*IDC_OU_P4)-O106),0)</f>
        <v>0</v>
      </c>
      <c r="Q106" s="239">
        <f>O106+P106</f>
        <v>0</v>
      </c>
      <c r="S106" s="447" t="s">
        <v>403</v>
      </c>
      <c r="T106" s="448"/>
      <c r="U106" s="449"/>
      <c r="V106" s="44"/>
      <c r="W106" s="44"/>
    </row>
    <row r="107" spans="1:23" ht="13.2" customHeight="1" thickBot="1">
      <c r="A107" s="92" t="s">
        <v>81</v>
      </c>
      <c r="B107" s="93"/>
      <c r="C107" s="93"/>
      <c r="D107" s="93"/>
      <c r="E107" s="93"/>
      <c r="F107" s="93"/>
      <c r="G107" s="93"/>
      <c r="H107" s="89"/>
      <c r="I107" s="94"/>
      <c r="J107" s="94"/>
      <c r="K107" s="186"/>
      <c r="L107" s="94"/>
      <c r="M107" s="94"/>
      <c r="N107" s="95"/>
      <c r="O107" s="109">
        <f>SUM(O104:O106)</f>
        <v>0</v>
      </c>
      <c r="P107" s="111">
        <f t="shared" ref="P107:Q107" si="114">SUM(P104:P106)</f>
        <v>0</v>
      </c>
      <c r="Q107" s="108">
        <f t="shared" si="114"/>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15">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15"/>
        <v>0</v>
      </c>
    </row>
    <row r="110" spans="1:23" ht="13.8" thickBot="1">
      <c r="A110" s="44"/>
      <c r="J110" s="430" t="s">
        <v>285</v>
      </c>
      <c r="K110" s="430"/>
      <c r="L110" s="430"/>
      <c r="M110" s="430"/>
      <c r="N110" s="430"/>
      <c r="O110" s="282">
        <f>SUM(O107:O109)</f>
        <v>0</v>
      </c>
      <c r="P110" s="283">
        <f t="shared" ref="P110:Q110" si="116">SUM(P107:P109)</f>
        <v>0</v>
      </c>
      <c r="Q110" s="284">
        <f t="shared" si="116"/>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2"/>
      <c r="O114" s="36"/>
      <c r="P114" s="36"/>
      <c r="Q114" s="36"/>
    </row>
    <row r="116" spans="1:17">
      <c r="Q116" s="38"/>
    </row>
    <row r="118" spans="1:17">
      <c r="Q118" s="38"/>
    </row>
  </sheetData>
  <mergeCells count="135">
    <mergeCell ref="M109:N109"/>
    <mergeCell ref="A111:C111"/>
    <mergeCell ref="G94:N94"/>
    <mergeCell ref="B99:E99"/>
    <mergeCell ref="A63:N63"/>
    <mergeCell ref="A65:N65"/>
    <mergeCell ref="B74:K74"/>
    <mergeCell ref="A75:N75"/>
    <mergeCell ref="B83:E83"/>
    <mergeCell ref="B84:E84"/>
    <mergeCell ref="B85:E85"/>
    <mergeCell ref="B97:E97"/>
    <mergeCell ref="B98:E98"/>
    <mergeCell ref="A16:F16"/>
    <mergeCell ref="A18:F18"/>
    <mergeCell ref="A20:F20"/>
    <mergeCell ref="A22:F22"/>
    <mergeCell ref="A24:F24"/>
    <mergeCell ref="A112:C112"/>
    <mergeCell ref="D112:L113"/>
    <mergeCell ref="A2:G2"/>
    <mergeCell ref="H2:N2"/>
    <mergeCell ref="A3:G3"/>
    <mergeCell ref="H3:J3"/>
    <mergeCell ref="K3:L3"/>
    <mergeCell ref="M3:N3"/>
    <mergeCell ref="A4:F4"/>
    <mergeCell ref="H4:M4"/>
    <mergeCell ref="A14:F14"/>
    <mergeCell ref="A10:F10"/>
    <mergeCell ref="A12:F12"/>
    <mergeCell ref="A108:I108"/>
    <mergeCell ref="J108:L108"/>
    <mergeCell ref="A6:F6"/>
    <mergeCell ref="J109:L109"/>
    <mergeCell ref="J110:N110"/>
    <mergeCell ref="M108:N108"/>
    <mergeCell ref="B68:E68"/>
    <mergeCell ref="B69:E69"/>
    <mergeCell ref="M105:N105"/>
    <mergeCell ref="B106:E106"/>
    <mergeCell ref="A50:F50"/>
    <mergeCell ref="A52:F52"/>
    <mergeCell ref="B70:E70"/>
    <mergeCell ref="A54:F54"/>
    <mergeCell ref="M106:N106"/>
    <mergeCell ref="M100:N100"/>
    <mergeCell ref="J101:N101"/>
    <mergeCell ref="A1:U1"/>
    <mergeCell ref="K68:L68"/>
    <mergeCell ref="K69:L69"/>
    <mergeCell ref="K70:L70"/>
    <mergeCell ref="K99:L99"/>
    <mergeCell ref="K85:L85"/>
    <mergeCell ref="K97:L97"/>
    <mergeCell ref="K98:L98"/>
    <mergeCell ref="K83:L83"/>
    <mergeCell ref="K84:L84"/>
    <mergeCell ref="A8:F8"/>
    <mergeCell ref="O2:T3"/>
    <mergeCell ref="A46:F46"/>
    <mergeCell ref="A48:F48"/>
    <mergeCell ref="A26:F26"/>
    <mergeCell ref="A28:F28"/>
    <mergeCell ref="A30:F30"/>
    <mergeCell ref="A32:F32"/>
    <mergeCell ref="A34:F34"/>
    <mergeCell ref="A38:F38"/>
    <mergeCell ref="A40:F40"/>
    <mergeCell ref="A42:F42"/>
    <mergeCell ref="A44:F44"/>
    <mergeCell ref="A36:F36"/>
    <mergeCell ref="R9:S9"/>
    <mergeCell ref="R10:S10"/>
    <mergeCell ref="R11:S11"/>
    <mergeCell ref="R12:S12"/>
    <mergeCell ref="R13:S13"/>
    <mergeCell ref="R4:S4"/>
    <mergeCell ref="R5:S5"/>
    <mergeCell ref="R6:S6"/>
    <mergeCell ref="R7:S7"/>
    <mergeCell ref="R8:S8"/>
    <mergeCell ref="R19:S19"/>
    <mergeCell ref="R20:S20"/>
    <mergeCell ref="R21:S21"/>
    <mergeCell ref="R22:S22"/>
    <mergeCell ref="R23:S23"/>
    <mergeCell ref="R14:S14"/>
    <mergeCell ref="R15:S15"/>
    <mergeCell ref="R16:S16"/>
    <mergeCell ref="R17:S17"/>
    <mergeCell ref="R18:S18"/>
    <mergeCell ref="R29:S29"/>
    <mergeCell ref="R30:S30"/>
    <mergeCell ref="R31:S31"/>
    <mergeCell ref="R32:S32"/>
    <mergeCell ref="R33:S33"/>
    <mergeCell ref="R24:S24"/>
    <mergeCell ref="R25:S25"/>
    <mergeCell ref="R26:S26"/>
    <mergeCell ref="R27:S27"/>
    <mergeCell ref="R28:S28"/>
    <mergeCell ref="R39:S39"/>
    <mergeCell ref="R40:S40"/>
    <mergeCell ref="R41:S41"/>
    <mergeCell ref="R42:S42"/>
    <mergeCell ref="R43:S43"/>
    <mergeCell ref="R34:S34"/>
    <mergeCell ref="R35:S35"/>
    <mergeCell ref="R36:S36"/>
    <mergeCell ref="R37:S37"/>
    <mergeCell ref="R38:S38"/>
    <mergeCell ref="R49:S49"/>
    <mergeCell ref="R50:S50"/>
    <mergeCell ref="R51:S51"/>
    <mergeCell ref="R52:S52"/>
    <mergeCell ref="R53:S53"/>
    <mergeCell ref="R44:S44"/>
    <mergeCell ref="R45:S45"/>
    <mergeCell ref="R46:S46"/>
    <mergeCell ref="R47:S47"/>
    <mergeCell ref="R48:S48"/>
    <mergeCell ref="S104:U104"/>
    <mergeCell ref="S105:T105"/>
    <mergeCell ref="S106:U106"/>
    <mergeCell ref="R59:S59"/>
    <mergeCell ref="R60:S60"/>
    <mergeCell ref="R61:S61"/>
    <mergeCell ref="R62:S62"/>
    <mergeCell ref="R63:S63"/>
    <mergeCell ref="R54:S54"/>
    <mergeCell ref="R55:S55"/>
    <mergeCell ref="R56:S56"/>
    <mergeCell ref="R57:S57"/>
    <mergeCell ref="R58:S58"/>
  </mergeCells>
  <conditionalFormatting sqref="N5 N7 N9 N11 N13 N15 N17 N19 N21 N23 N25 N27 N29 N31 N33 N35 N37 N39 N41 N43 N45 N47 N49 N51 N53">
    <cfRule type="expression" dxfId="25" priority="2">
      <formula>IF(NIH="Yes",OR(AND(G5=9,N5&gt;NIHcap09mo),AND(G5=12,N5&gt;NIHcap12mo)))</formula>
    </cfRule>
  </conditionalFormatting>
  <dataValidations count="7">
    <dataValidation type="whole" allowBlank="1" showInputMessage="1" showErrorMessage="1" promptTitle="Tuition Remission" prompt="Tuition Remission cannot be charged for partial months, round up to the next whole number" sqref="N93" xr:uid="{DD022F7C-2FC1-4BED-A4D1-790B51696B99}">
      <formula1>0</formula1>
      <formula2>500</formula2>
    </dataValidation>
    <dataValidation type="custom" allowBlank="1" showInputMessage="1" showErrorMessage="1" promptTitle="Formula Protection" prompt="Expenses should be entered using lines to the left." sqref="O71 O74 O79 O86 O100" xr:uid="{1EADB737-9266-9444-8810-503AEEFECE21}">
      <formula1>"""StopsOverwritingOfFormulas"""</formula1>
    </dataValidation>
    <dataValidation type="custom" allowBlank="1" showInputMessage="1" showErrorMessage="1" promptTitle="Formula Protection" prompt="Expenses calculated using data  entered on Subcontracts tab." sqref="N90" xr:uid="{428A2082-4910-144A-BFE2-8B1DEC522606}">
      <formula1>"""StopsOverwritingOfFormulas"""</formula1>
    </dataValidation>
    <dataValidation type="custom" allowBlank="1" showInputMessage="1" showErrorMessage="1" promptTitle="DO NOT enter data in this cell" prompt="Third party cost share data should be entered at the bottom of this spreadsheet." sqref="P90" xr:uid="{5B3BEAA4-4CC7-1A47-A05A-FFF41CD185CB}">
      <formula1>"""StopsOverwritingOfFormulas"""</formula1>
    </dataValidation>
    <dataValidation type="custom" allowBlank="1" showInputMessage="1" showErrorMessage="1" promptTitle="Formula Protection" prompt="Tuition calculated based on # of GRA months entered to the left." sqref="O93" xr:uid="{13BB53E7-A2B1-7249-B949-FA3B86293F98}">
      <formula1>"""StopsOverwritingOfFormulas"""</formula1>
    </dataValidation>
    <dataValidation type="custom" allowBlank="1" showInputMessage="1" showErrorMessage="1" promptTitle="Formula Protection" prompt="Enter subcontract information on Subcontracts tab." sqref="O90" xr:uid="{665B1C3D-48F4-DB4B-ABBF-B5D28FC71FBD}">
      <formula1>"""StopsOverwritingOfFormulas"""</formula1>
    </dataValidation>
    <dataValidation type="custom" allowBlank="1" showInputMessage="1" showErrorMessage="1" promptTitle="DO NOT enter data in this cell" prompt="Enter the Start &amp; End dates on the Info tab to active this sheet on the Cumulative tab." sqref="H3:J3 M3:N3" xr:uid="{ED743BC4-F9E4-3745-8649-04E64B29C30F}">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BDE82776-322E-465B-909D-34E1E2BE2F19}">
            <xm:f>OR(GRA_Salary_Estimator!$F$52=0,$O$60&lt;GRA_Salary_Estimator!$F$52)</xm:f>
            <x14:dxf>
              <font>
                <b/>
                <i val="0"/>
                <strike val="0"/>
                <color rgb="FFFF0000"/>
              </font>
              <fill>
                <patternFill patternType="none">
                  <bgColor auto="1"/>
                </patternFill>
              </fill>
            </x14:dxf>
          </x14:cfRule>
          <xm:sqref>O60</xm:sqref>
        </x14:conditionalFormatting>
      </x14:conditionalFormatting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W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210"/>
      <c r="B2" s="210"/>
      <c r="C2" s="210"/>
      <c r="D2" s="210"/>
      <c r="E2" s="210"/>
      <c r="F2" s="210"/>
      <c r="G2" s="210"/>
      <c r="H2" s="409" t="s">
        <v>52</v>
      </c>
      <c r="I2" s="409"/>
      <c r="J2" s="409"/>
      <c r="K2" s="409"/>
      <c r="L2" s="409"/>
      <c r="M2" s="409"/>
      <c r="N2" s="409"/>
      <c r="O2" s="494"/>
      <c r="P2" s="494"/>
      <c r="Q2" s="494"/>
      <c r="R2" s="494"/>
      <c r="S2" s="494"/>
      <c r="T2" s="494"/>
    </row>
    <row r="3" spans="1:21" ht="13.8" thickBot="1">
      <c r="A3" s="497"/>
      <c r="B3" s="497"/>
      <c r="C3" s="497"/>
      <c r="D3" s="497"/>
      <c r="E3" s="497"/>
      <c r="F3" s="497"/>
      <c r="G3" s="498"/>
      <c r="H3" s="415" t="str">
        <f>IF(Begin_P5&lt;&gt;"",Begin_P5,"")</f>
        <v/>
      </c>
      <c r="I3" s="416"/>
      <c r="J3" s="417"/>
      <c r="K3" s="418" t="s">
        <v>41</v>
      </c>
      <c r="L3" s="418"/>
      <c r="M3" s="415">
        <f>End_P5</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253" t="s">
        <v>40</v>
      </c>
      <c r="U4" s="254" t="s">
        <v>83</v>
      </c>
    </row>
    <row r="5" spans="1:21" ht="13.2" customHeight="1">
      <c r="A5" s="18" t="s">
        <v>4</v>
      </c>
      <c r="B5" s="2" t="s">
        <v>5</v>
      </c>
      <c r="C5" s="2"/>
      <c r="D5" s="2"/>
      <c r="E5" s="2"/>
      <c r="F5" s="2"/>
      <c r="G5" s="84">
        <f>'Period 1'!G5</f>
        <v>9</v>
      </c>
      <c r="H5" s="27"/>
      <c r="I5" s="5" t="s">
        <v>6</v>
      </c>
      <c r="J5" s="5" t="s">
        <v>7</v>
      </c>
      <c r="K5" s="5"/>
      <c r="L5" s="6" t="s">
        <v>8</v>
      </c>
      <c r="M5" s="6"/>
      <c r="N5" s="28">
        <f>ROUND('Period 4'!N5*(1+CoL_P5),0)*Mult_P5</f>
        <v>0</v>
      </c>
      <c r="O5" s="28">
        <f>ROUND((((N5/G5)*H5*K5)),0)</f>
        <v>0</v>
      </c>
      <c r="P5" s="28"/>
      <c r="Q5" s="28">
        <f t="shared" ref="Q5:Q1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4'!N7*(1+CoL_P5),0)*Mult_P5</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4'!N9*(1+CoL_P5),0)*Mult_P5</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4'!N11*(1+CoL_P5),0)*Mult_P5</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4'!N13*(1+CoL_P5),0)*Mult_P5</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4'!N15*(1+CoL_P5),0)*Mult_P5</f>
        <v>0</v>
      </c>
      <c r="O15" s="97">
        <f t="shared" ref="O15" si="5">ROUND((((N15/G15)*H15*K15)),0)</f>
        <v>0</v>
      </c>
      <c r="P15" s="28"/>
      <c r="Q15" s="190">
        <f t="shared" ref="Q15:Q54" si="6">O15+P15</f>
        <v>0</v>
      </c>
      <c r="R15" s="473">
        <f t="shared" ref="R15" si="7">O15+O16</f>
        <v>0</v>
      </c>
      <c r="S15" s="474"/>
      <c r="T15" s="65">
        <f t="shared" ref="T15" si="8">ROUND(R15*$L$55,0)</f>
        <v>0</v>
      </c>
      <c r="U15" s="49">
        <f t="shared" ref="U15" si="9">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10">N15</f>
        <v>0</v>
      </c>
      <c r="O16" s="97">
        <f t="shared" ref="O16" si="11">ROUND((((N16/G15)*H16*K16)),0)</f>
        <v>0</v>
      </c>
      <c r="P16" s="30"/>
      <c r="Q16" s="190">
        <f t="shared" si="6"/>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4'!N17*(1+CoL_P5),0)*Mult_P5</f>
        <v>0</v>
      </c>
      <c r="O17" s="97">
        <f t="shared" ref="O17" si="12">ROUND((((N17/G17)*H17*K17)),0)</f>
        <v>0</v>
      </c>
      <c r="P17" s="28"/>
      <c r="Q17" s="190">
        <f t="shared" si="6"/>
        <v>0</v>
      </c>
      <c r="R17" s="473">
        <f t="shared" ref="R17" si="13">O17+O18</f>
        <v>0</v>
      </c>
      <c r="S17" s="474"/>
      <c r="T17" s="65">
        <f t="shared" ref="T17" si="14">ROUND(R17*$L$55,0)</f>
        <v>0</v>
      </c>
      <c r="U17" s="49">
        <f t="shared" ref="U17" si="15">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6">N17</f>
        <v>0</v>
      </c>
      <c r="O18" s="97">
        <f t="shared" ref="O18" si="17">ROUND((((N18/G17)*H18*K18)),0)</f>
        <v>0</v>
      </c>
      <c r="P18" s="30"/>
      <c r="Q18" s="190">
        <f t="shared" si="6"/>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4'!N19*(1+CoL_P5),0)*Mult_P5</f>
        <v>0</v>
      </c>
      <c r="O19" s="97">
        <f t="shared" ref="O19" si="18">ROUND((((N19/G19)*H19*K19)),0)</f>
        <v>0</v>
      </c>
      <c r="P19" s="28"/>
      <c r="Q19" s="190">
        <f t="shared" si="6"/>
        <v>0</v>
      </c>
      <c r="R19" s="473">
        <f t="shared" ref="R19" si="19">O19+O20</f>
        <v>0</v>
      </c>
      <c r="S19" s="474"/>
      <c r="T19" s="65">
        <f t="shared" ref="T19" si="20">ROUND(R19*$L$55,0)</f>
        <v>0</v>
      </c>
      <c r="U19" s="49">
        <f t="shared" ref="U19" si="21">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2">N19</f>
        <v>0</v>
      </c>
      <c r="O20" s="97">
        <f t="shared" ref="O20" si="23">ROUND((((N20/G19)*H20*K20)),0)</f>
        <v>0</v>
      </c>
      <c r="P20" s="30"/>
      <c r="Q20" s="190">
        <f t="shared" si="6"/>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4'!N21*(1+CoL_P5),0)*Mult_P5</f>
        <v>0</v>
      </c>
      <c r="O21" s="97">
        <f t="shared" ref="O21" si="24">ROUND((((N21/G21)*H21*K21)),0)</f>
        <v>0</v>
      </c>
      <c r="P21" s="28"/>
      <c r="Q21" s="190">
        <f t="shared" si="6"/>
        <v>0</v>
      </c>
      <c r="R21" s="473">
        <f t="shared" ref="R21" si="25">O21+O22</f>
        <v>0</v>
      </c>
      <c r="S21" s="474"/>
      <c r="T21" s="65">
        <f t="shared" ref="T21" si="26">ROUND(R21*$L$55,0)</f>
        <v>0</v>
      </c>
      <c r="U21" s="49">
        <f t="shared" ref="U21" si="27">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8">N21</f>
        <v>0</v>
      </c>
      <c r="O22" s="97">
        <f t="shared" ref="O22" si="29">ROUND((((N22/G21)*H22*K22)),0)</f>
        <v>0</v>
      </c>
      <c r="P22" s="30"/>
      <c r="Q22" s="190">
        <f t="shared" si="6"/>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4'!N23*(1+CoL_P5),0)*Mult_P5</f>
        <v>0</v>
      </c>
      <c r="O23" s="97">
        <f t="shared" ref="O23" si="30">ROUND((((N23/G23)*H23*K23)),0)</f>
        <v>0</v>
      </c>
      <c r="P23" s="28"/>
      <c r="Q23" s="190">
        <f t="shared" si="6"/>
        <v>0</v>
      </c>
      <c r="R23" s="473">
        <f t="shared" ref="R23" si="31">O23+O24</f>
        <v>0</v>
      </c>
      <c r="S23" s="474"/>
      <c r="T23" s="65">
        <f t="shared" ref="T23" si="32">ROUND(R23*$L$55,0)</f>
        <v>0</v>
      </c>
      <c r="U23" s="49">
        <f t="shared" ref="U23" si="33">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4">N23</f>
        <v>0</v>
      </c>
      <c r="O24" s="97">
        <f t="shared" ref="O24" si="35">ROUND((((N24/G23)*H24*K24)),0)</f>
        <v>0</v>
      </c>
      <c r="P24" s="30"/>
      <c r="Q24" s="190">
        <f t="shared" si="6"/>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4'!N25*(1+CoL_P5),0)*Mult_P5</f>
        <v>0</v>
      </c>
      <c r="O25" s="97">
        <f t="shared" ref="O25" si="36">ROUND((((N25/G25)*H25*K25)),0)</f>
        <v>0</v>
      </c>
      <c r="P25" s="28"/>
      <c r="Q25" s="190">
        <f t="shared" si="6"/>
        <v>0</v>
      </c>
      <c r="R25" s="473">
        <f t="shared" ref="R25" si="37">O25+O26</f>
        <v>0</v>
      </c>
      <c r="S25" s="474"/>
      <c r="T25" s="306">
        <f>ROUND(R25*$L$55,0)</f>
        <v>0</v>
      </c>
      <c r="U25" s="307">
        <f t="shared" ref="U25" si="38">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9">N25</f>
        <v>0</v>
      </c>
      <c r="O26" s="28">
        <f t="shared" ref="O26" si="40">ROUND((((N26/G25)*H26*K26)),0)</f>
        <v>0</v>
      </c>
      <c r="P26" s="30"/>
      <c r="Q26" s="28">
        <f t="shared" si="6"/>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4'!N27*(1+CoL_P5),0)*Mult_P5</f>
        <v>0</v>
      </c>
      <c r="O27" s="28">
        <f t="shared" ref="O27" si="41">ROUND((((N27/G27)*H27*K27)),0)</f>
        <v>0</v>
      </c>
      <c r="P27" s="28"/>
      <c r="Q27" s="28">
        <f t="shared" si="6"/>
        <v>0</v>
      </c>
      <c r="R27" s="473">
        <f t="shared" ref="R27" si="42">O27+O28</f>
        <v>0</v>
      </c>
      <c r="S27" s="474"/>
      <c r="T27" s="65">
        <f>ROUND(R27*$L$55,0)</f>
        <v>0</v>
      </c>
      <c r="U27" s="49">
        <f t="shared" ref="U27" si="43">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4">N27</f>
        <v>0</v>
      </c>
      <c r="O28" s="28">
        <f t="shared" ref="O28" si="45">ROUND((((N28/G27)*H28*K28)),0)</f>
        <v>0</v>
      </c>
      <c r="P28" s="30"/>
      <c r="Q28" s="28">
        <f t="shared" si="6"/>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4'!N29*(1+CoL_P5),0)*Mult_P5</f>
        <v>0</v>
      </c>
      <c r="O29" s="28">
        <f t="shared" ref="O29" si="46">ROUND((((N29/G29)*H29*K29)),0)</f>
        <v>0</v>
      </c>
      <c r="P29" s="28"/>
      <c r="Q29" s="28">
        <f t="shared" si="6"/>
        <v>0</v>
      </c>
      <c r="R29" s="473">
        <f t="shared" ref="R29" si="47">O29+O30</f>
        <v>0</v>
      </c>
      <c r="S29" s="474"/>
      <c r="T29" s="65">
        <f>ROUND(R29*$L$55,0)</f>
        <v>0</v>
      </c>
      <c r="U29" s="49">
        <f t="shared" ref="U29" si="48">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9">N29</f>
        <v>0</v>
      </c>
      <c r="O30" s="28">
        <f t="shared" ref="O30" si="50">ROUND((((N30/G29)*H30*K30)),0)</f>
        <v>0</v>
      </c>
      <c r="P30" s="30"/>
      <c r="Q30" s="28">
        <f t="shared" si="6"/>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4'!N31*(1+CoL_P5),0)*Mult_P5</f>
        <v>0</v>
      </c>
      <c r="O31" s="28">
        <f t="shared" ref="O31" si="51">ROUND((((N31/G31)*H31*K31)),0)</f>
        <v>0</v>
      </c>
      <c r="P31" s="28"/>
      <c r="Q31" s="28">
        <f t="shared" si="6"/>
        <v>0</v>
      </c>
      <c r="R31" s="473">
        <f>O31+O32</f>
        <v>0</v>
      </c>
      <c r="S31" s="474"/>
      <c r="T31" s="65">
        <f>ROUND(R31*$L$55,0)</f>
        <v>0</v>
      </c>
      <c r="U31" s="49">
        <f t="shared" ref="U31" si="52">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3">N31</f>
        <v>0</v>
      </c>
      <c r="O32" s="28">
        <f t="shared" ref="O32" si="54">ROUND((((N32/G31)*H32*K32)),0)</f>
        <v>0</v>
      </c>
      <c r="P32" s="30"/>
      <c r="Q32" s="28">
        <f t="shared" si="6"/>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4'!N33*(1+CoL_P5),0)*Mult_P5</f>
        <v>0</v>
      </c>
      <c r="O33" s="28">
        <f t="shared" ref="O33" si="55">ROUND((((N33/G33)*H33*K33)),0)</f>
        <v>0</v>
      </c>
      <c r="P33" s="28"/>
      <c r="Q33" s="28">
        <f t="shared" si="6"/>
        <v>0</v>
      </c>
      <c r="R33" s="473">
        <f t="shared" ref="R33" si="56">O33+O34</f>
        <v>0</v>
      </c>
      <c r="S33" s="474"/>
      <c r="T33" s="65">
        <f>ROUND(R33*$L$55,0)</f>
        <v>0</v>
      </c>
      <c r="U33" s="49">
        <f t="shared" ref="U33" si="57">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8">N33</f>
        <v>0</v>
      </c>
      <c r="O34" s="28">
        <f t="shared" ref="O34" si="59">ROUND((((N34/G33)*H34*K34)),0)</f>
        <v>0</v>
      </c>
      <c r="P34" s="30"/>
      <c r="Q34" s="28">
        <f t="shared" si="6"/>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4'!N35*(1+CoL_P5),0)*Mult_P5</f>
        <v>0</v>
      </c>
      <c r="O35" s="28">
        <f t="shared" ref="O35" si="60">ROUND((((N35/G35)*H35*K35)),0)</f>
        <v>0</v>
      </c>
      <c r="P35" s="28"/>
      <c r="Q35" s="28">
        <f t="shared" si="6"/>
        <v>0</v>
      </c>
      <c r="R35" s="473">
        <f t="shared" ref="R35" si="61">O35+O36</f>
        <v>0</v>
      </c>
      <c r="S35" s="474"/>
      <c r="T35" s="65">
        <f>ROUND(R35*$L$55,0)</f>
        <v>0</v>
      </c>
      <c r="U35" s="49">
        <f t="shared" ref="U35" si="62">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3">N35</f>
        <v>0</v>
      </c>
      <c r="O36" s="28">
        <f t="shared" ref="O36" si="64">ROUND((((N36/G35)*H36*K36)),0)</f>
        <v>0</v>
      </c>
      <c r="P36" s="30"/>
      <c r="Q36" s="28">
        <f t="shared" si="6"/>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4'!N37*(1+CoL_P5),0)*Mult_P5</f>
        <v>0</v>
      </c>
      <c r="O37" s="28">
        <f t="shared" ref="O37" si="65">ROUND((((N37/G37)*H37*K37)),0)</f>
        <v>0</v>
      </c>
      <c r="P37" s="28"/>
      <c r="Q37" s="28">
        <f t="shared" si="6"/>
        <v>0</v>
      </c>
      <c r="R37" s="473">
        <f t="shared" ref="R37" si="66">O37+O38</f>
        <v>0</v>
      </c>
      <c r="S37" s="474"/>
      <c r="T37" s="65">
        <f>ROUND(R37*$L$55,0)</f>
        <v>0</v>
      </c>
      <c r="U37" s="49">
        <f t="shared" ref="U37" si="67">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8">N37</f>
        <v>0</v>
      </c>
      <c r="O38" s="28">
        <f t="shared" ref="O38" si="69">ROUND((((N38/G37)*H38*K38)),0)</f>
        <v>0</v>
      </c>
      <c r="P38" s="30"/>
      <c r="Q38" s="28">
        <f t="shared" si="6"/>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4'!N39*(1+CoL_P5),0)*Mult_P5</f>
        <v>0</v>
      </c>
      <c r="O39" s="28">
        <f t="shared" ref="O39" si="70">ROUND((((N39/G39)*H39*K39)),0)</f>
        <v>0</v>
      </c>
      <c r="P39" s="28"/>
      <c r="Q39" s="28">
        <f t="shared" si="6"/>
        <v>0</v>
      </c>
      <c r="R39" s="473">
        <f t="shared" ref="R39" si="71">O39+O40</f>
        <v>0</v>
      </c>
      <c r="S39" s="474"/>
      <c r="T39" s="65">
        <f>ROUND(R39*$L$55,0)</f>
        <v>0</v>
      </c>
      <c r="U39" s="49">
        <f t="shared" ref="U39" si="72">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3">N39</f>
        <v>0</v>
      </c>
      <c r="O40" s="28">
        <f t="shared" ref="O40" si="74">ROUND((((N40/G39)*H40*K40)),0)</f>
        <v>0</v>
      </c>
      <c r="P40" s="30"/>
      <c r="Q40" s="28">
        <f t="shared" si="6"/>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4'!N41*(1+CoL_P5),0)*Mult_P5</f>
        <v>0</v>
      </c>
      <c r="O41" s="28">
        <f t="shared" ref="O41" si="75">ROUND((((N41/G41)*H41*K41)),0)</f>
        <v>0</v>
      </c>
      <c r="P41" s="28"/>
      <c r="Q41" s="28">
        <f t="shared" si="6"/>
        <v>0</v>
      </c>
      <c r="R41" s="473">
        <f t="shared" ref="R41" si="76">O41+O42</f>
        <v>0</v>
      </c>
      <c r="S41" s="474"/>
      <c r="T41" s="65">
        <f>ROUND(R41*$L$55,0)</f>
        <v>0</v>
      </c>
      <c r="U41" s="49">
        <f t="shared" ref="U41" si="77">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8">N41</f>
        <v>0</v>
      </c>
      <c r="O42" s="28">
        <f t="shared" ref="O42" si="79">ROUND((((N42/G41)*H42*K42)),0)</f>
        <v>0</v>
      </c>
      <c r="P42" s="30"/>
      <c r="Q42" s="28">
        <f t="shared" si="6"/>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4'!N43*(1+CoL_P5),0)*Mult_P5</f>
        <v>0</v>
      </c>
      <c r="O43" s="28">
        <f t="shared" ref="O43" si="80">ROUND((((N43/G43)*H43*K43)),0)</f>
        <v>0</v>
      </c>
      <c r="P43" s="28"/>
      <c r="Q43" s="28">
        <f t="shared" si="6"/>
        <v>0</v>
      </c>
      <c r="R43" s="473">
        <f t="shared" ref="R43" si="81">O43+O44</f>
        <v>0</v>
      </c>
      <c r="S43" s="474"/>
      <c r="T43" s="65">
        <f>ROUND(R43*$L$55,0)</f>
        <v>0</v>
      </c>
      <c r="U43" s="49">
        <f t="shared" ref="U43" si="82">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3">N43</f>
        <v>0</v>
      </c>
      <c r="O44" s="28">
        <f t="shared" ref="O44" si="84">ROUND((((N44/G43)*H44*K44)),0)</f>
        <v>0</v>
      </c>
      <c r="P44" s="30"/>
      <c r="Q44" s="28">
        <f t="shared" si="6"/>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4'!N45*(1+CoL_P5),0)*Mult_P5</f>
        <v>0</v>
      </c>
      <c r="O45" s="28">
        <f t="shared" ref="O45" si="85">ROUND((((N45/G45)*H45*K45)),0)</f>
        <v>0</v>
      </c>
      <c r="P45" s="28"/>
      <c r="Q45" s="28">
        <f t="shared" si="6"/>
        <v>0</v>
      </c>
      <c r="R45" s="473">
        <f t="shared" ref="R45" si="86">O45+O46</f>
        <v>0</v>
      </c>
      <c r="S45" s="474"/>
      <c r="T45" s="65">
        <f>ROUND(R45*$L$55,0)</f>
        <v>0</v>
      </c>
      <c r="U45" s="49">
        <f t="shared" ref="U45" si="87">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8">N45</f>
        <v>0</v>
      </c>
      <c r="O46" s="28">
        <f t="shared" ref="O46" si="89">ROUND((((N46/G45)*H46*K46)),0)</f>
        <v>0</v>
      </c>
      <c r="P46" s="30"/>
      <c r="Q46" s="28">
        <f t="shared" si="6"/>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4'!N47*(1+CoL_P5),0)*Mult_P5</f>
        <v>0</v>
      </c>
      <c r="O47" s="28">
        <f t="shared" ref="O47" si="90">ROUND((((N47/G47)*H47*K47)),0)</f>
        <v>0</v>
      </c>
      <c r="P47" s="28"/>
      <c r="Q47" s="28">
        <f t="shared" si="6"/>
        <v>0</v>
      </c>
      <c r="R47" s="473">
        <f t="shared" ref="R47" si="91">O47+O48</f>
        <v>0</v>
      </c>
      <c r="S47" s="474"/>
      <c r="T47" s="65">
        <f>ROUND(R47*$L$55,0)</f>
        <v>0</v>
      </c>
      <c r="U47" s="49">
        <f t="shared" ref="U47" si="92">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3">N47</f>
        <v>0</v>
      </c>
      <c r="O48" s="28">
        <f t="shared" ref="O48" si="94">ROUND((((N48/G47)*H48*K48)),0)</f>
        <v>0</v>
      </c>
      <c r="P48" s="30"/>
      <c r="Q48" s="28">
        <f t="shared" si="6"/>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4'!N49*(1+CoL_P5),0)*Mult_P5</f>
        <v>0</v>
      </c>
      <c r="O49" s="28">
        <f t="shared" ref="O49" si="95">ROUND((((N49/G49)*H49*K49)),0)</f>
        <v>0</v>
      </c>
      <c r="P49" s="28"/>
      <c r="Q49" s="28">
        <f t="shared" si="6"/>
        <v>0</v>
      </c>
      <c r="R49" s="473">
        <f t="shared" ref="R49" si="96">O49+O50</f>
        <v>0</v>
      </c>
      <c r="S49" s="474"/>
      <c r="T49" s="65">
        <f>ROUND(R49*$L$55,0)</f>
        <v>0</v>
      </c>
      <c r="U49" s="49">
        <f t="shared" ref="U49" si="97">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8">N49</f>
        <v>0</v>
      </c>
      <c r="O50" s="28">
        <f t="shared" ref="O50" si="99">ROUND((((N50/G49)*H50*K50)),0)</f>
        <v>0</v>
      </c>
      <c r="P50" s="30"/>
      <c r="Q50" s="28">
        <f t="shared" si="6"/>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4'!N51*(1+CoL_P5),0)*Mult_P5</f>
        <v>0</v>
      </c>
      <c r="O51" s="28">
        <f t="shared" ref="O51" si="100">ROUND((((N51/G51)*H51*K51)),0)</f>
        <v>0</v>
      </c>
      <c r="P51" s="28"/>
      <c r="Q51" s="28">
        <f t="shared" si="6"/>
        <v>0</v>
      </c>
      <c r="R51" s="473">
        <f t="shared" ref="R51" si="101">O51+O52</f>
        <v>0</v>
      </c>
      <c r="S51" s="474"/>
      <c r="T51" s="65">
        <f>ROUND(R51*$L$55,0)</f>
        <v>0</v>
      </c>
      <c r="U51" s="49">
        <f t="shared" ref="U51" si="102">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3">N51</f>
        <v>0</v>
      </c>
      <c r="O52" s="28">
        <f t="shared" ref="O52" si="104">ROUND((((N52/G51)*H52*K52)),0)</f>
        <v>0</v>
      </c>
      <c r="P52" s="30"/>
      <c r="Q52" s="28">
        <f t="shared" si="6"/>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4'!N53*(1+CoL_P5),0)*Mult_P5</f>
        <v>0</v>
      </c>
      <c r="O53" s="28">
        <f t="shared" ref="O53" si="105">ROUND((((N53/G53)*H53*K53)),0)</f>
        <v>0</v>
      </c>
      <c r="P53" s="28"/>
      <c r="Q53" s="28">
        <f t="shared" si="6"/>
        <v>0</v>
      </c>
      <c r="R53" s="473">
        <f t="shared" ref="R53" si="106">O53+O54</f>
        <v>0</v>
      </c>
      <c r="S53" s="474"/>
      <c r="T53" s="65">
        <f>ROUND(R53*$L$55,0)</f>
        <v>0</v>
      </c>
      <c r="U53" s="49">
        <f t="shared" ref="U53" si="107">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8">N53</f>
        <v>0</v>
      </c>
      <c r="O54" s="28">
        <f t="shared" ref="O54" si="109">ROUND((((N54/G53)*H54*K54)),0)</f>
        <v>0</v>
      </c>
      <c r="P54" s="30"/>
      <c r="Q54" s="28">
        <f t="shared" si="6"/>
        <v>0</v>
      </c>
      <c r="R54" s="475"/>
      <c r="S54" s="476"/>
      <c r="T54" s="66"/>
      <c r="U54" s="90"/>
    </row>
    <row r="55" spans="1:21">
      <c r="A55" s="20" t="s">
        <v>118</v>
      </c>
      <c r="B55" s="10"/>
      <c r="C55" s="6"/>
      <c r="D55" s="11"/>
      <c r="E55" s="6"/>
      <c r="F55" s="6"/>
      <c r="G55" s="6"/>
      <c r="H55" s="6"/>
      <c r="I55" s="47" t="s">
        <v>45</v>
      </c>
      <c r="J55" s="47"/>
      <c r="K55" s="47"/>
      <c r="L55" s="125">
        <f>Fringe_P5</f>
        <v>0.35</v>
      </c>
      <c r="M55" s="205"/>
      <c r="N55" s="257" t="s">
        <v>3</v>
      </c>
      <c r="O55" s="176">
        <f t="shared" ref="O55:U55" si="110">SUM(O5:O54)</f>
        <v>0</v>
      </c>
      <c r="P55" s="176">
        <f t="shared" si="110"/>
        <v>0</v>
      </c>
      <c r="Q55" s="178">
        <f t="shared" si="110"/>
        <v>0</v>
      </c>
      <c r="R55" s="479">
        <f t="shared" ref="R55" si="111">SUM(R5:R54)</f>
        <v>0</v>
      </c>
      <c r="S55" s="480"/>
      <c r="T55" s="100">
        <f t="shared" si="110"/>
        <v>0</v>
      </c>
      <c r="U55" s="179">
        <f t="shared" si="110"/>
        <v>0</v>
      </c>
    </row>
    <row r="56" spans="1:21" ht="13.2" customHeight="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FringePD_P5</f>
        <v>0.19</v>
      </c>
      <c r="O57" s="26">
        <f>ROUND('Period 4'!O57*(1+CoL_P5),0)*Mult_P5</f>
        <v>0</v>
      </c>
      <c r="P57" s="28"/>
      <c r="Q57" s="28">
        <f>O57+P57</f>
        <v>0</v>
      </c>
      <c r="R57" s="473">
        <f t="shared" ref="R57:R62" si="112">O57</f>
        <v>0</v>
      </c>
      <c r="S57" s="474"/>
      <c r="T57" s="65">
        <f>ROUND(R57*N57,0)</f>
        <v>0</v>
      </c>
      <c r="U57" s="49">
        <f t="shared" ref="U57:U63" si="113">R57+T57</f>
        <v>0</v>
      </c>
    </row>
    <row r="58" spans="1:21" ht="13.2" customHeight="1">
      <c r="A58" s="20" t="s">
        <v>10</v>
      </c>
      <c r="B58" s="10" t="s">
        <v>16</v>
      </c>
      <c r="C58" s="6"/>
      <c r="D58" s="11" t="s">
        <v>17</v>
      </c>
      <c r="E58" s="6" t="s">
        <v>20</v>
      </c>
      <c r="F58" s="6"/>
      <c r="G58" s="6"/>
      <c r="H58" s="6"/>
      <c r="I58" s="6"/>
      <c r="J58" s="6"/>
      <c r="K58" s="4"/>
      <c r="L58" s="4"/>
      <c r="M58" s="46"/>
      <c r="N58" s="259">
        <f>Fringe_P5</f>
        <v>0.35</v>
      </c>
      <c r="O58" s="26">
        <f>ROUND('Period 4'!O58*(1+CoL_P5),0)*Mult_P5</f>
        <v>0</v>
      </c>
      <c r="P58" s="28"/>
      <c r="Q58" s="28">
        <f t="shared" ref="Q58:Q62" si="114">O58+P58</f>
        <v>0</v>
      </c>
      <c r="R58" s="473">
        <f t="shared" si="112"/>
        <v>0</v>
      </c>
      <c r="S58" s="474"/>
      <c r="T58" s="65">
        <f t="shared" ref="T58:T62" si="115">ROUND(R58*N58,0)</f>
        <v>0</v>
      </c>
      <c r="U58" s="49">
        <f t="shared" si="113"/>
        <v>0</v>
      </c>
    </row>
    <row r="59" spans="1:21" ht="13.2" customHeight="1" thickBot="1">
      <c r="A59" s="20" t="s">
        <v>12</v>
      </c>
      <c r="B59" s="10" t="s">
        <v>16</v>
      </c>
      <c r="C59" s="6"/>
      <c r="D59" s="11" t="s">
        <v>17</v>
      </c>
      <c r="E59" s="6" t="s">
        <v>125</v>
      </c>
      <c r="F59" s="6"/>
      <c r="G59" s="6"/>
      <c r="H59" s="6"/>
      <c r="I59" s="42"/>
      <c r="J59" s="6"/>
      <c r="L59" s="4"/>
      <c r="M59" s="255"/>
      <c r="N59" s="259">
        <f>Fringe_P5</f>
        <v>0.35</v>
      </c>
      <c r="O59" s="26">
        <f>ROUND('Period 4'!O59*(1+CoL_P5),0)*Mult_P5</f>
        <v>0</v>
      </c>
      <c r="P59" s="28"/>
      <c r="Q59" s="28">
        <f t="shared" si="114"/>
        <v>0</v>
      </c>
      <c r="R59" s="473">
        <f t="shared" si="112"/>
        <v>0</v>
      </c>
      <c r="S59" s="474"/>
      <c r="T59" s="65">
        <f t="shared" si="115"/>
        <v>0</v>
      </c>
      <c r="U59" s="49">
        <f t="shared" si="113"/>
        <v>0</v>
      </c>
    </row>
    <row r="60" spans="1:21" ht="13.2" customHeight="1" thickBot="1">
      <c r="A60" s="20" t="s">
        <v>13</v>
      </c>
      <c r="B60" s="10" t="s">
        <v>16</v>
      </c>
      <c r="C60" s="6"/>
      <c r="D60" s="11" t="s">
        <v>17</v>
      </c>
      <c r="E60" s="6" t="s">
        <v>21</v>
      </c>
      <c r="F60" s="6"/>
      <c r="G60" s="6"/>
      <c r="H60" s="69" t="s">
        <v>53</v>
      </c>
      <c r="I60" s="71"/>
      <c r="J60" s="71"/>
      <c r="K60" s="82"/>
      <c r="L60" s="4"/>
      <c r="M60" s="255"/>
      <c r="N60" s="259">
        <f>FringeGrad_P5</f>
        <v>9.5000000000000001E-2</v>
      </c>
      <c r="O60" s="26">
        <f>GRA_Salary_Estimator!G52</f>
        <v>0</v>
      </c>
      <c r="P60" s="28"/>
      <c r="Q60" s="28">
        <f t="shared" si="114"/>
        <v>0</v>
      </c>
      <c r="R60" s="473">
        <f t="shared" si="112"/>
        <v>0</v>
      </c>
      <c r="S60" s="474"/>
      <c r="T60" s="65">
        <f t="shared" si="115"/>
        <v>0</v>
      </c>
      <c r="U60" s="49">
        <f t="shared" si="113"/>
        <v>0</v>
      </c>
    </row>
    <row r="61" spans="1:21" ht="13.2" customHeight="1" thickBot="1">
      <c r="A61" s="20" t="s">
        <v>14</v>
      </c>
      <c r="B61" s="10" t="s">
        <v>16</v>
      </c>
      <c r="C61" s="6"/>
      <c r="D61" s="11" t="s">
        <v>17</v>
      </c>
      <c r="E61" s="6" t="s">
        <v>22</v>
      </c>
      <c r="F61" s="6"/>
      <c r="G61" s="6"/>
      <c r="H61" s="69" t="s">
        <v>53</v>
      </c>
      <c r="I61" s="71"/>
      <c r="J61" s="71"/>
      <c r="K61" s="82"/>
      <c r="L61" s="4"/>
      <c r="M61" s="255"/>
      <c r="N61" s="259">
        <f>FringeUnderGrad_P5</f>
        <v>2E-3</v>
      </c>
      <c r="O61" s="26">
        <f>ROUND('Period 4'!O61*(1+CoL_P5),0)*Mult_P5</f>
        <v>0</v>
      </c>
      <c r="P61" s="28"/>
      <c r="Q61" s="28">
        <f t="shared" si="114"/>
        <v>0</v>
      </c>
      <c r="R61" s="473">
        <f t="shared" si="112"/>
        <v>0</v>
      </c>
      <c r="S61" s="474"/>
      <c r="T61" s="65">
        <f t="shared" si="115"/>
        <v>0</v>
      </c>
      <c r="U61" s="49">
        <f t="shared" si="113"/>
        <v>0</v>
      </c>
    </row>
    <row r="62" spans="1:21" ht="13.2" customHeight="1" thickBot="1">
      <c r="A62" s="20" t="s">
        <v>15</v>
      </c>
      <c r="B62" s="10" t="s">
        <v>16</v>
      </c>
      <c r="C62" s="6"/>
      <c r="D62" s="11" t="s">
        <v>17</v>
      </c>
      <c r="E62" s="6" t="s">
        <v>23</v>
      </c>
      <c r="F62" s="6"/>
      <c r="G62" s="42"/>
      <c r="H62" s="6"/>
      <c r="I62" s="6"/>
      <c r="J62" s="6"/>
      <c r="K62" s="4"/>
      <c r="L62" s="4"/>
      <c r="M62" s="255"/>
      <c r="N62" s="259">
        <f>Fringe_P5</f>
        <v>0.35</v>
      </c>
      <c r="O62" s="26">
        <f>ROUND('Period 4'!O62*(1+CoL_P5),0)*Mult_P5</f>
        <v>0</v>
      </c>
      <c r="P62" s="31"/>
      <c r="Q62" s="31">
        <f t="shared" si="114"/>
        <v>0</v>
      </c>
      <c r="R62" s="490">
        <f t="shared" si="112"/>
        <v>0</v>
      </c>
      <c r="S62" s="491"/>
      <c r="T62" s="104">
        <f t="shared" si="115"/>
        <v>0</v>
      </c>
      <c r="U62" s="105">
        <f t="shared" si="113"/>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3"/>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2"/>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6">O87+P87</f>
        <v>0</v>
      </c>
    </row>
    <row r="88" spans="1:19" ht="13.2" customHeight="1">
      <c r="A88" s="21" t="s">
        <v>35</v>
      </c>
      <c r="B88" s="4"/>
      <c r="C88" s="4"/>
      <c r="D88" s="4"/>
      <c r="E88" s="4"/>
      <c r="F88" s="4"/>
      <c r="G88" s="380" t="s">
        <v>56</v>
      </c>
      <c r="H88" s="381"/>
      <c r="I88" s="381"/>
      <c r="J88" s="381"/>
      <c r="K88" s="382"/>
      <c r="L88" s="383"/>
      <c r="M88" s="381"/>
      <c r="N88" s="382"/>
      <c r="O88" s="139"/>
      <c r="P88" s="28"/>
      <c r="Q88" s="29">
        <f t="shared" si="116"/>
        <v>0</v>
      </c>
    </row>
    <row r="89" spans="1:19" ht="13.2" customHeight="1" thickBot="1">
      <c r="A89" s="21" t="s">
        <v>36</v>
      </c>
      <c r="B89" s="4"/>
      <c r="C89" s="4"/>
      <c r="D89" s="4"/>
      <c r="E89" s="4"/>
      <c r="F89" s="4"/>
      <c r="G89" s="6"/>
      <c r="H89" s="8"/>
      <c r="I89" s="6"/>
      <c r="J89" s="6"/>
      <c r="K89" s="6"/>
      <c r="L89" s="6"/>
      <c r="M89" s="6"/>
      <c r="N89" s="24"/>
      <c r="O89" s="139"/>
      <c r="P89" s="28"/>
      <c r="Q89" s="29">
        <f t="shared" si="116"/>
        <v>0</v>
      </c>
    </row>
    <row r="90" spans="1:19" ht="13.2" customHeight="1" thickBot="1">
      <c r="A90" s="21" t="s">
        <v>101</v>
      </c>
      <c r="B90" s="4"/>
      <c r="C90" s="4"/>
      <c r="D90" s="4"/>
      <c r="E90" s="4"/>
      <c r="F90" s="4"/>
      <c r="G90" s="6"/>
      <c r="H90" s="42"/>
      <c r="I90" s="69"/>
      <c r="J90" s="71"/>
      <c r="K90" s="71"/>
      <c r="L90" s="71"/>
      <c r="M90" s="83" t="s">
        <v>55</v>
      </c>
      <c r="N90" s="206">
        <f>Subcontracts!R26*Mult_P5</f>
        <v>0</v>
      </c>
      <c r="O90" s="140">
        <f>SUM(Subcontracts!P26:Q26)*Mult_P5</f>
        <v>0</v>
      </c>
      <c r="P90" s="141"/>
      <c r="Q90" s="55">
        <f t="shared" si="116"/>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ROUND(N93*GradStudent_P5,0)</f>
        <v>0</v>
      </c>
      <c r="P93" s="242"/>
      <c r="Q93" s="240">
        <f t="shared" ref="Q93:Q94" si="117">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7"/>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8"/>
      <c r="O97" s="32"/>
      <c r="P97" s="152"/>
      <c r="Q97" s="157"/>
    </row>
    <row r="98" spans="1:23" ht="13.2" customHeight="1">
      <c r="A98" s="23"/>
      <c r="B98" s="466"/>
      <c r="C98" s="466"/>
      <c r="D98" s="466"/>
      <c r="E98" s="466"/>
      <c r="F98" s="2"/>
      <c r="G98" s="8"/>
      <c r="H98" s="2"/>
      <c r="I98" s="2"/>
      <c r="J98" s="2"/>
      <c r="K98" s="443"/>
      <c r="L98" s="443"/>
      <c r="M98" s="2"/>
      <c r="N98" s="46"/>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8">SUM(P102:P103)</f>
        <v>0</v>
      </c>
      <c r="Q104" s="108">
        <f t="shared" si="118"/>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ROUND((P104-(P93+P79+P71))*IDC_OU_P5,0)</f>
        <v>0</v>
      </c>
      <c r="Q105" s="241">
        <f>P105</f>
        <v>0</v>
      </c>
      <c r="S105" s="471" t="s">
        <v>404</v>
      </c>
      <c r="T105" s="472"/>
      <c r="U105" s="404" t="str">
        <f>IF(NIH="Yes",O104-Subcontracts!Q26,"N/A")</f>
        <v>N/A</v>
      </c>
      <c r="V105" s="397"/>
      <c r="W105" s="12"/>
    </row>
    <row r="106" spans="1:23" ht="13.2" customHeight="1" thickBot="1">
      <c r="A106" s="91"/>
      <c r="B106" s="421">
        <f>IDC_P5</f>
        <v>0.55000000000000004</v>
      </c>
      <c r="C106" s="421"/>
      <c r="D106" s="421"/>
      <c r="E106" s="421"/>
      <c r="F106" s="174"/>
      <c r="J106" s="185"/>
      <c r="K106" s="25"/>
      <c r="L106" s="299" t="s">
        <v>293</v>
      </c>
      <c r="M106" s="424" t="str">
        <f>IF(IDC_Base="MTDC","N/A                 ",O104)</f>
        <v xml:space="preserve">N/A                 </v>
      </c>
      <c r="N106" s="425"/>
      <c r="O106" s="238">
        <f>IF(IDC_Base="MTDC",ROUND(M105*IDC_P5,0),ROUND(M106*IDC_P5,0))</f>
        <v>0</v>
      </c>
      <c r="P106" s="182">
        <f>ROUND(IF(M105*IDC_OU_P5&lt;O106,0,(M105*IDC_OU_P5)-O106),0)</f>
        <v>0</v>
      </c>
      <c r="Q106" s="239">
        <f>O106+P106</f>
        <v>0</v>
      </c>
      <c r="S106" s="447" t="s">
        <v>403</v>
      </c>
      <c r="T106" s="448"/>
      <c r="U106" s="449"/>
      <c r="V106" s="44"/>
      <c r="W106" s="44"/>
    </row>
    <row r="107" spans="1:23" ht="13.2" customHeight="1" thickBot="1">
      <c r="A107" s="92" t="s">
        <v>80</v>
      </c>
      <c r="B107" s="93"/>
      <c r="C107" s="93"/>
      <c r="D107" s="93"/>
      <c r="E107" s="93"/>
      <c r="F107" s="93"/>
      <c r="G107" s="93"/>
      <c r="H107" s="89"/>
      <c r="I107" s="94"/>
      <c r="J107" s="94"/>
      <c r="K107" s="186"/>
      <c r="L107" s="94"/>
      <c r="M107" s="94"/>
      <c r="N107" s="95"/>
      <c r="O107" s="109">
        <f>SUM(O104:O106)</f>
        <v>0</v>
      </c>
      <c r="P107" s="111">
        <f t="shared" ref="P107:Q107" si="119">SUM(P104:P106)</f>
        <v>0</v>
      </c>
      <c r="Q107" s="108">
        <f t="shared" si="119"/>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20">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20"/>
        <v>0</v>
      </c>
    </row>
    <row r="110" spans="1:23" ht="13.8" thickBot="1">
      <c r="A110" s="44"/>
      <c r="J110" s="430" t="s">
        <v>285</v>
      </c>
      <c r="K110" s="430"/>
      <c r="L110" s="430"/>
      <c r="M110" s="430"/>
      <c r="N110" s="430"/>
      <c r="O110" s="282">
        <f>SUM(O107:O109)</f>
        <v>0</v>
      </c>
      <c r="P110" s="283">
        <f t="shared" ref="P110:Q110" si="121">SUM(P107:P109)</f>
        <v>0</v>
      </c>
      <c r="Q110" s="284">
        <f t="shared" si="121"/>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01"/>
      <c r="O114" s="101"/>
      <c r="P114" s="101"/>
      <c r="Q114" s="101"/>
    </row>
    <row r="116" spans="1:17">
      <c r="Q116" s="38"/>
    </row>
    <row r="118" spans="1:17">
      <c r="Q118" s="38"/>
    </row>
  </sheetData>
  <mergeCells count="134">
    <mergeCell ref="J110:N110"/>
    <mergeCell ref="M108:N108"/>
    <mergeCell ref="M109:N109"/>
    <mergeCell ref="A112:C112"/>
    <mergeCell ref="D112:L113"/>
    <mergeCell ref="A111:C111"/>
    <mergeCell ref="A108:I108"/>
    <mergeCell ref="J108:L108"/>
    <mergeCell ref="J109:L109"/>
    <mergeCell ref="A14:F14"/>
    <mergeCell ref="A10:F10"/>
    <mergeCell ref="A12:F12"/>
    <mergeCell ref="A6:F6"/>
    <mergeCell ref="A8:F8"/>
    <mergeCell ref="H2:N2"/>
    <mergeCell ref="A3:G3"/>
    <mergeCell ref="H3:J3"/>
    <mergeCell ref="K3:L3"/>
    <mergeCell ref="M3:N3"/>
    <mergeCell ref="M106:N106"/>
    <mergeCell ref="B83:E83"/>
    <mergeCell ref="B84:E84"/>
    <mergeCell ref="B85:E85"/>
    <mergeCell ref="B97:E97"/>
    <mergeCell ref="B98:E98"/>
    <mergeCell ref="B99:E99"/>
    <mergeCell ref="M100:N100"/>
    <mergeCell ref="J101:N101"/>
    <mergeCell ref="G94:N94"/>
    <mergeCell ref="M105:N105"/>
    <mergeCell ref="B106:E106"/>
    <mergeCell ref="A1:U1"/>
    <mergeCell ref="A54:F54"/>
    <mergeCell ref="K68:L68"/>
    <mergeCell ref="K69:L69"/>
    <mergeCell ref="K70:L70"/>
    <mergeCell ref="K99:L99"/>
    <mergeCell ref="K85:L85"/>
    <mergeCell ref="K97:L97"/>
    <mergeCell ref="K98:L98"/>
    <mergeCell ref="K83:L83"/>
    <mergeCell ref="O2:T3"/>
    <mergeCell ref="A36:F36"/>
    <mergeCell ref="A38:F38"/>
    <mergeCell ref="A46:F46"/>
    <mergeCell ref="A63:N63"/>
    <mergeCell ref="A65:N65"/>
    <mergeCell ref="A26:F26"/>
    <mergeCell ref="A28:F28"/>
    <mergeCell ref="A30:F30"/>
    <mergeCell ref="A32:F32"/>
    <mergeCell ref="A34:F34"/>
    <mergeCell ref="A52:F52"/>
    <mergeCell ref="A4:F4"/>
    <mergeCell ref="H4:M4"/>
    <mergeCell ref="A16:F16"/>
    <mergeCell ref="A18:F18"/>
    <mergeCell ref="K84:L84"/>
    <mergeCell ref="B70:E70"/>
    <mergeCell ref="B74:K74"/>
    <mergeCell ref="A75:N75"/>
    <mergeCell ref="A48:F48"/>
    <mergeCell ref="A50:F50"/>
    <mergeCell ref="A20:F20"/>
    <mergeCell ref="A22:F22"/>
    <mergeCell ref="A24:F24"/>
    <mergeCell ref="B68:E68"/>
    <mergeCell ref="B69:E69"/>
    <mergeCell ref="A40:F40"/>
    <mergeCell ref="A42:F42"/>
    <mergeCell ref="A44:F44"/>
    <mergeCell ref="R9:S9"/>
    <mergeCell ref="R10:S10"/>
    <mergeCell ref="R11:S11"/>
    <mergeCell ref="R12:S12"/>
    <mergeCell ref="R13:S13"/>
    <mergeCell ref="R4:S4"/>
    <mergeCell ref="R5:S5"/>
    <mergeCell ref="R6:S6"/>
    <mergeCell ref="R7:S7"/>
    <mergeCell ref="R8:S8"/>
    <mergeCell ref="R19:S19"/>
    <mergeCell ref="R20:S20"/>
    <mergeCell ref="R21:S21"/>
    <mergeCell ref="R22:S22"/>
    <mergeCell ref="R23:S23"/>
    <mergeCell ref="R14:S14"/>
    <mergeCell ref="R15:S15"/>
    <mergeCell ref="R16:S16"/>
    <mergeCell ref="R17:S17"/>
    <mergeCell ref="R18:S18"/>
    <mergeCell ref="R29:S29"/>
    <mergeCell ref="R30:S30"/>
    <mergeCell ref="R31:S31"/>
    <mergeCell ref="R32:S32"/>
    <mergeCell ref="R33:S33"/>
    <mergeCell ref="R24:S24"/>
    <mergeCell ref="R25:S25"/>
    <mergeCell ref="R26:S26"/>
    <mergeCell ref="R27:S27"/>
    <mergeCell ref="R28:S28"/>
    <mergeCell ref="R39:S39"/>
    <mergeCell ref="R40:S40"/>
    <mergeCell ref="R41:S41"/>
    <mergeCell ref="R42:S42"/>
    <mergeCell ref="R43:S43"/>
    <mergeCell ref="R34:S34"/>
    <mergeCell ref="R35:S35"/>
    <mergeCell ref="R36:S36"/>
    <mergeCell ref="R37:S37"/>
    <mergeCell ref="R38:S38"/>
    <mergeCell ref="R49:S49"/>
    <mergeCell ref="R50:S50"/>
    <mergeCell ref="R51:S51"/>
    <mergeCell ref="R52:S52"/>
    <mergeCell ref="R53:S53"/>
    <mergeCell ref="R44:S44"/>
    <mergeCell ref="R45:S45"/>
    <mergeCell ref="R46:S46"/>
    <mergeCell ref="R47:S47"/>
    <mergeCell ref="R48:S48"/>
    <mergeCell ref="S104:U104"/>
    <mergeCell ref="S105:T105"/>
    <mergeCell ref="S106:U106"/>
    <mergeCell ref="R59:S59"/>
    <mergeCell ref="R60:S60"/>
    <mergeCell ref="R61:S61"/>
    <mergeCell ref="R62:S62"/>
    <mergeCell ref="R63:S63"/>
    <mergeCell ref="R54:S54"/>
    <mergeCell ref="R55:S55"/>
    <mergeCell ref="R56:S56"/>
    <mergeCell ref="R57:S57"/>
    <mergeCell ref="R58:S58"/>
  </mergeCells>
  <conditionalFormatting sqref="N5 N7 N9 N11 N13 N15 N17 N19 N21 N23 N25 N27 N29 N31 N33 N35 N37 N39 N41 N43 N45 N47 N49 N51 N53">
    <cfRule type="expression" dxfId="23" priority="2">
      <formula>IF(NIH="Yes",OR(AND(G5=9,N5&gt;NIHcap09mo),AND(G5=12,N5&gt;NIHcap12mo)))</formula>
    </cfRule>
  </conditionalFormatting>
  <dataValidations count="7">
    <dataValidation type="whole" allowBlank="1" showInputMessage="1" showErrorMessage="1" promptTitle="Tuition Remission" prompt="Tuition Remission cannot be charged for partial months, round up to the next whole number" sqref="N93" xr:uid="{F5666DF2-403B-4720-8F2B-E6B20F563429}">
      <formula1>0</formula1>
      <formula2>500</formula2>
    </dataValidation>
    <dataValidation type="custom" allowBlank="1" showInputMessage="1" showErrorMessage="1" promptTitle="Formula Protection" prompt="Expenses should be entered using lines to the left." sqref="O71 O74 O79 O86 O100" xr:uid="{91D60329-F912-A44C-90DC-F0E24D6758FD}">
      <formula1>"""StopsOverwritingOfFormulas"""</formula1>
    </dataValidation>
    <dataValidation type="custom" allowBlank="1" showInputMessage="1" showErrorMessage="1" promptTitle="Formula Protection" prompt="Expenses calculated using data  entered on Subcontracts tab." sqref="N90" xr:uid="{537B0278-63D3-E946-BDB9-957A16AD5718}">
      <formula1>"""StopsOverwritingOfFormulas"""</formula1>
    </dataValidation>
    <dataValidation type="custom" allowBlank="1" showInputMessage="1" showErrorMessage="1" promptTitle="DO NOT enter data in this cell" prompt="Third party cost share data should be entered at the bottom of this spreadsheet." sqref="P90" xr:uid="{E4744EAB-859C-8545-A4DE-C7EFCB2354EB}">
      <formula1>"""StopsOverwritingOfFormulas"""</formula1>
    </dataValidation>
    <dataValidation type="custom" allowBlank="1" showInputMessage="1" showErrorMessage="1" promptTitle="Formula Protection" prompt="Tuition calculated based on # of GRA months entered to the left." sqref="O93" xr:uid="{109B247F-D22B-6849-B071-A87F88E94AD8}">
      <formula1>"""StopsOverwritingOfFormulas"""</formula1>
    </dataValidation>
    <dataValidation type="custom" allowBlank="1" showInputMessage="1" showErrorMessage="1" promptTitle="Formula Protection" prompt="Enter subcontract information on Subcontracts tab." sqref="O90" xr:uid="{42B6610D-5407-8141-92F8-D817AFF2EC5C}">
      <formula1>"""StopsOverwritingOfFormulas"""</formula1>
    </dataValidation>
    <dataValidation type="custom" allowBlank="1" showInputMessage="1" showErrorMessage="1" promptTitle="DO NOT enter data in this cell" prompt="Enter the Start &amp; End dates on the Info tab to active this sheet on the Cumulative tab." sqref="M3:N3 H3:J3" xr:uid="{0318AE5D-A89B-384A-8574-F93841838391}">
      <formula1>"""StopsOverwritingOfFormulas"" "</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F0515374-0D0B-468A-A726-1846AED28A07}">
            <xm:f>OR(GRA_Salary_Estimator!$G$52=0,$O$60&lt;GRA_Salary_Estimator!$G$52)</xm:f>
            <x14:dxf>
              <font>
                <b/>
                <i val="0"/>
                <strike val="0"/>
                <color rgb="FFFF0000"/>
              </font>
              <fill>
                <patternFill patternType="none">
                  <bgColor auto="1"/>
                </patternFill>
              </fill>
            </x14:dxf>
          </x14:cfRule>
          <xm:sqref>O60</xm:sqref>
        </x14:conditionalFormatting>
      </x14:conditionalFormatting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ADB3D-68E5-4425-8364-10141F03D57A}">
  <sheetPr>
    <pageSetUpPr fitToPage="1"/>
  </sheetPr>
  <dimension ref="A1:W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210"/>
      <c r="B2" s="210"/>
      <c r="C2" s="210"/>
      <c r="D2" s="210"/>
      <c r="E2" s="210"/>
      <c r="F2" s="210"/>
      <c r="G2" s="210"/>
      <c r="H2" s="409" t="s">
        <v>224</v>
      </c>
      <c r="I2" s="409"/>
      <c r="J2" s="409"/>
      <c r="K2" s="409"/>
      <c r="L2" s="409"/>
      <c r="M2" s="409"/>
      <c r="N2" s="409"/>
      <c r="O2" s="494"/>
      <c r="P2" s="494"/>
      <c r="Q2" s="494"/>
      <c r="R2" s="494"/>
      <c r="S2" s="494"/>
      <c r="T2" s="494"/>
    </row>
    <row r="3" spans="1:21" ht="13.8" thickBot="1">
      <c r="A3" s="497"/>
      <c r="B3" s="497"/>
      <c r="C3" s="497"/>
      <c r="D3" s="497"/>
      <c r="E3" s="497"/>
      <c r="F3" s="497"/>
      <c r="G3" s="498"/>
      <c r="H3" s="415" t="str">
        <f>IF(Begin_P6&lt;&gt;"",Begin_P6,"")</f>
        <v/>
      </c>
      <c r="I3" s="416"/>
      <c r="J3" s="417"/>
      <c r="K3" s="418" t="s">
        <v>41</v>
      </c>
      <c r="L3" s="418"/>
      <c r="M3" s="415">
        <f>End_P6</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253" t="s">
        <v>40</v>
      </c>
      <c r="U4" s="254" t="s">
        <v>83</v>
      </c>
    </row>
    <row r="5" spans="1:21" ht="13.2" customHeight="1">
      <c r="A5" s="18" t="s">
        <v>4</v>
      </c>
      <c r="B5" s="2" t="s">
        <v>5</v>
      </c>
      <c r="C5" s="2"/>
      <c r="D5" s="2"/>
      <c r="E5" s="2"/>
      <c r="F5" s="2"/>
      <c r="G5" s="84">
        <f>'Period 1'!G5</f>
        <v>9</v>
      </c>
      <c r="H5" s="27"/>
      <c r="I5" s="5" t="s">
        <v>6</v>
      </c>
      <c r="J5" s="5" t="s">
        <v>7</v>
      </c>
      <c r="K5" s="5"/>
      <c r="L5" s="6" t="s">
        <v>8</v>
      </c>
      <c r="M5" s="6"/>
      <c r="N5" s="28">
        <f>ROUND('Period 5'!N5*(1+CoL_P6),0)*Mult_P6</f>
        <v>0</v>
      </c>
      <c r="O5" s="28">
        <f>ROUND((((N5/G5)*H5*K5)),0)</f>
        <v>0</v>
      </c>
      <c r="P5" s="28"/>
      <c r="Q5" s="28">
        <f t="shared" ref="Q5:Q5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5'!N7*(1+CoL_P6),0)*Mult_P6</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5'!N9*(1+CoL_P6),0)*Mult_P6</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5'!N11*(1+CoL_P6),0)*Mult_P6</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5'!N13*(1+CoL_P6),0)*Mult_P6</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5'!N15*(1+CoL_P6),0)*Mult_P6</f>
        <v>0</v>
      </c>
      <c r="O15" s="97">
        <f t="shared" ref="O15" si="5">ROUND((((N15/G15)*H15*K15)),0)</f>
        <v>0</v>
      </c>
      <c r="P15" s="28"/>
      <c r="Q15" s="190">
        <f t="shared" si="0"/>
        <v>0</v>
      </c>
      <c r="R15" s="473">
        <f t="shared" ref="R15" si="6">O15+O16</f>
        <v>0</v>
      </c>
      <c r="S15" s="474"/>
      <c r="T15" s="65">
        <f t="shared" ref="T15" si="7">ROUND(R15*$L$55,0)</f>
        <v>0</v>
      </c>
      <c r="U15" s="49">
        <f t="shared" ref="U15" si="8">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9">N15</f>
        <v>0</v>
      </c>
      <c r="O16" s="97">
        <f t="shared" ref="O16" si="10">ROUND((((N16/G15)*H16*K16)),0)</f>
        <v>0</v>
      </c>
      <c r="P16" s="30"/>
      <c r="Q16" s="190">
        <f t="shared" si="0"/>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5'!N17*(1+CoL_P6),0)*Mult_P6</f>
        <v>0</v>
      </c>
      <c r="O17" s="97">
        <f t="shared" ref="O17" si="11">ROUND((((N17/G17)*H17*K17)),0)</f>
        <v>0</v>
      </c>
      <c r="P17" s="28"/>
      <c r="Q17" s="190">
        <f t="shared" si="0"/>
        <v>0</v>
      </c>
      <c r="R17" s="473">
        <f t="shared" ref="R17" si="12">O17+O18</f>
        <v>0</v>
      </c>
      <c r="S17" s="474"/>
      <c r="T17" s="65">
        <f t="shared" ref="T17" si="13">ROUND(R17*$L$55,0)</f>
        <v>0</v>
      </c>
      <c r="U17" s="49">
        <f t="shared" ref="U17" si="14">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5">N17</f>
        <v>0</v>
      </c>
      <c r="O18" s="97">
        <f t="shared" ref="O18" si="16">ROUND((((N18/G17)*H18*K18)),0)</f>
        <v>0</v>
      </c>
      <c r="P18" s="30"/>
      <c r="Q18" s="190">
        <f t="shared" si="0"/>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5'!N19*(1+CoL_P6),0)*Mult_P6</f>
        <v>0</v>
      </c>
      <c r="O19" s="97">
        <f t="shared" ref="O19" si="17">ROUND((((N19/G19)*H19*K19)),0)</f>
        <v>0</v>
      </c>
      <c r="P19" s="28"/>
      <c r="Q19" s="190">
        <f t="shared" si="0"/>
        <v>0</v>
      </c>
      <c r="R19" s="473">
        <f t="shared" ref="R19" si="18">O19+O20</f>
        <v>0</v>
      </c>
      <c r="S19" s="474"/>
      <c r="T19" s="65">
        <f t="shared" ref="T19" si="19">ROUND(R19*$L$55,0)</f>
        <v>0</v>
      </c>
      <c r="U19" s="49">
        <f t="shared" ref="U19" si="20">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1">N19</f>
        <v>0</v>
      </c>
      <c r="O20" s="97">
        <f t="shared" ref="O20" si="22">ROUND((((N20/G19)*H20*K20)),0)</f>
        <v>0</v>
      </c>
      <c r="P20" s="30"/>
      <c r="Q20" s="190">
        <f t="shared" si="0"/>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5'!N21*(1+CoL_P6),0)*Mult_P6</f>
        <v>0</v>
      </c>
      <c r="O21" s="97">
        <f t="shared" ref="O21" si="23">ROUND((((N21/G21)*H21*K21)),0)</f>
        <v>0</v>
      </c>
      <c r="P21" s="28"/>
      <c r="Q21" s="190">
        <f t="shared" si="0"/>
        <v>0</v>
      </c>
      <c r="R21" s="473">
        <f t="shared" ref="R21" si="24">O21+O22</f>
        <v>0</v>
      </c>
      <c r="S21" s="474"/>
      <c r="T21" s="65">
        <f t="shared" ref="T21" si="25">ROUND(R21*$L$55,0)</f>
        <v>0</v>
      </c>
      <c r="U21" s="49">
        <f t="shared" ref="U21" si="26">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7">N21</f>
        <v>0</v>
      </c>
      <c r="O22" s="97">
        <f t="shared" ref="O22" si="28">ROUND((((N22/G21)*H22*K22)),0)</f>
        <v>0</v>
      </c>
      <c r="P22" s="30"/>
      <c r="Q22" s="190">
        <f t="shared" si="0"/>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5'!N23*(1+CoL_P6),0)*Mult_P6</f>
        <v>0</v>
      </c>
      <c r="O23" s="97">
        <f t="shared" ref="O23" si="29">ROUND((((N23/G23)*H23*K23)),0)</f>
        <v>0</v>
      </c>
      <c r="P23" s="28"/>
      <c r="Q23" s="190">
        <f t="shared" si="0"/>
        <v>0</v>
      </c>
      <c r="R23" s="473">
        <f t="shared" ref="R23" si="30">O23+O24</f>
        <v>0</v>
      </c>
      <c r="S23" s="474"/>
      <c r="T23" s="65">
        <f t="shared" ref="T23" si="31">ROUND(R23*$L$55,0)</f>
        <v>0</v>
      </c>
      <c r="U23" s="49">
        <f t="shared" ref="U23" si="32">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3">N23</f>
        <v>0</v>
      </c>
      <c r="O24" s="97">
        <f t="shared" ref="O24" si="34">ROUND((((N24/G23)*H24*K24)),0)</f>
        <v>0</v>
      </c>
      <c r="P24" s="30"/>
      <c r="Q24" s="190">
        <f t="shared" si="0"/>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5'!N25*(1+CoL_P6),0)*Mult_P6</f>
        <v>0</v>
      </c>
      <c r="O25" s="97">
        <f t="shared" ref="O25" si="35">ROUND((((N25/G25)*H25*K25)),0)</f>
        <v>0</v>
      </c>
      <c r="P25" s="28"/>
      <c r="Q25" s="190">
        <f t="shared" si="0"/>
        <v>0</v>
      </c>
      <c r="R25" s="473">
        <f t="shared" ref="R25" si="36">O25+O26</f>
        <v>0</v>
      </c>
      <c r="S25" s="474"/>
      <c r="T25" s="306">
        <f>ROUND(R25*$L$55,0)</f>
        <v>0</v>
      </c>
      <c r="U25" s="307">
        <f t="shared" ref="U25" si="37">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8">N25</f>
        <v>0</v>
      </c>
      <c r="O26" s="28">
        <f t="shared" ref="O26" si="39">ROUND((((N26/G25)*H26*K26)),0)</f>
        <v>0</v>
      </c>
      <c r="P26" s="30"/>
      <c r="Q26" s="28">
        <f t="shared" si="0"/>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5'!N27*(1+CoL_P6),0)*Mult_P6</f>
        <v>0</v>
      </c>
      <c r="O27" s="28">
        <f t="shared" ref="O27" si="40">ROUND((((N27/G27)*H27*K27)),0)</f>
        <v>0</v>
      </c>
      <c r="P27" s="28"/>
      <c r="Q27" s="28">
        <f t="shared" si="0"/>
        <v>0</v>
      </c>
      <c r="R27" s="473">
        <f t="shared" ref="R27" si="41">O27+O28</f>
        <v>0</v>
      </c>
      <c r="S27" s="474"/>
      <c r="T27" s="65">
        <f>ROUND(R27*$L$55,0)</f>
        <v>0</v>
      </c>
      <c r="U27" s="49">
        <f t="shared" ref="U27" si="42">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3">N27</f>
        <v>0</v>
      </c>
      <c r="O28" s="28">
        <f t="shared" ref="O28" si="44">ROUND((((N28/G27)*H28*K28)),0)</f>
        <v>0</v>
      </c>
      <c r="P28" s="30"/>
      <c r="Q28" s="28">
        <f t="shared" si="0"/>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5'!N29*(1+CoL_P6),0)*Mult_P6</f>
        <v>0</v>
      </c>
      <c r="O29" s="28">
        <f t="shared" ref="O29" si="45">ROUND((((N29/G29)*H29*K29)),0)</f>
        <v>0</v>
      </c>
      <c r="P29" s="28"/>
      <c r="Q29" s="28">
        <f t="shared" si="0"/>
        <v>0</v>
      </c>
      <c r="R29" s="473">
        <f t="shared" ref="R29" si="46">O29+O30</f>
        <v>0</v>
      </c>
      <c r="S29" s="474"/>
      <c r="T29" s="65">
        <f>ROUND(R29*$L$55,0)</f>
        <v>0</v>
      </c>
      <c r="U29" s="49">
        <f t="shared" ref="U29" si="47">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8">N29</f>
        <v>0</v>
      </c>
      <c r="O30" s="28">
        <f t="shared" ref="O30" si="49">ROUND((((N30/G29)*H30*K30)),0)</f>
        <v>0</v>
      </c>
      <c r="P30" s="30"/>
      <c r="Q30" s="28">
        <f t="shared" si="0"/>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5'!N31*(1+CoL_P6),0)*Mult_P6</f>
        <v>0</v>
      </c>
      <c r="O31" s="28">
        <f t="shared" ref="O31" si="50">ROUND((((N31/G31)*H31*K31)),0)</f>
        <v>0</v>
      </c>
      <c r="P31" s="28"/>
      <c r="Q31" s="28">
        <f t="shared" si="0"/>
        <v>0</v>
      </c>
      <c r="R31" s="473">
        <f>O31+O32</f>
        <v>0</v>
      </c>
      <c r="S31" s="474"/>
      <c r="T31" s="65">
        <f>ROUND(R31*$L$55,0)</f>
        <v>0</v>
      </c>
      <c r="U31" s="49">
        <f t="shared" ref="U31" si="51">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2">N31</f>
        <v>0</v>
      </c>
      <c r="O32" s="28">
        <f t="shared" ref="O32" si="53">ROUND((((N32/G31)*H32*K32)),0)</f>
        <v>0</v>
      </c>
      <c r="P32" s="30"/>
      <c r="Q32" s="28">
        <f t="shared" si="0"/>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5'!N33*(1+CoL_P6),0)*Mult_P6</f>
        <v>0</v>
      </c>
      <c r="O33" s="28">
        <f t="shared" ref="O33" si="54">ROUND((((N33/G33)*H33*K33)),0)</f>
        <v>0</v>
      </c>
      <c r="P33" s="28"/>
      <c r="Q33" s="28">
        <f t="shared" si="0"/>
        <v>0</v>
      </c>
      <c r="R33" s="473">
        <f t="shared" ref="R33" si="55">O33+O34</f>
        <v>0</v>
      </c>
      <c r="S33" s="474"/>
      <c r="T33" s="65">
        <f>ROUND(R33*$L$55,0)</f>
        <v>0</v>
      </c>
      <c r="U33" s="49">
        <f t="shared" ref="U33" si="56">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7">N33</f>
        <v>0</v>
      </c>
      <c r="O34" s="28">
        <f t="shared" ref="O34" si="58">ROUND((((N34/G33)*H34*K34)),0)</f>
        <v>0</v>
      </c>
      <c r="P34" s="30"/>
      <c r="Q34" s="28">
        <f t="shared" si="0"/>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5'!N35*(1+CoL_P6),0)*Mult_P6</f>
        <v>0</v>
      </c>
      <c r="O35" s="28">
        <f t="shared" ref="O35" si="59">ROUND((((N35/G35)*H35*K35)),0)</f>
        <v>0</v>
      </c>
      <c r="P35" s="28"/>
      <c r="Q35" s="28">
        <f t="shared" si="0"/>
        <v>0</v>
      </c>
      <c r="R35" s="473">
        <f t="shared" ref="R35" si="60">O35+O36</f>
        <v>0</v>
      </c>
      <c r="S35" s="474"/>
      <c r="T35" s="65">
        <f>ROUND(R35*$L$55,0)</f>
        <v>0</v>
      </c>
      <c r="U35" s="49">
        <f t="shared" ref="U35" si="61">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2">N35</f>
        <v>0</v>
      </c>
      <c r="O36" s="28">
        <f t="shared" ref="O36" si="63">ROUND((((N36/G35)*H36*K36)),0)</f>
        <v>0</v>
      </c>
      <c r="P36" s="30"/>
      <c r="Q36" s="28">
        <f t="shared" si="0"/>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5'!N37*(1+CoL_P6),0)*Mult_P6</f>
        <v>0</v>
      </c>
      <c r="O37" s="28">
        <f t="shared" ref="O37" si="64">ROUND((((N37/G37)*H37*K37)),0)</f>
        <v>0</v>
      </c>
      <c r="P37" s="28"/>
      <c r="Q37" s="28">
        <f t="shared" si="0"/>
        <v>0</v>
      </c>
      <c r="R37" s="473">
        <f t="shared" ref="R37" si="65">O37+O38</f>
        <v>0</v>
      </c>
      <c r="S37" s="474"/>
      <c r="T37" s="65">
        <f>ROUND(R37*$L$55,0)</f>
        <v>0</v>
      </c>
      <c r="U37" s="49">
        <f t="shared" ref="U37" si="66">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7">N37</f>
        <v>0</v>
      </c>
      <c r="O38" s="28">
        <f t="shared" ref="O38" si="68">ROUND((((N38/G37)*H38*K38)),0)</f>
        <v>0</v>
      </c>
      <c r="P38" s="30"/>
      <c r="Q38" s="28">
        <f t="shared" si="0"/>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5'!N39*(1+CoL_P6),0)*Mult_P6</f>
        <v>0</v>
      </c>
      <c r="O39" s="28">
        <f t="shared" ref="O39" si="69">ROUND((((N39/G39)*H39*K39)),0)</f>
        <v>0</v>
      </c>
      <c r="P39" s="28"/>
      <c r="Q39" s="28">
        <f t="shared" si="0"/>
        <v>0</v>
      </c>
      <c r="R39" s="473">
        <f t="shared" ref="R39" si="70">O39+O40</f>
        <v>0</v>
      </c>
      <c r="S39" s="474"/>
      <c r="T39" s="65">
        <f>ROUND(R39*$L$55,0)</f>
        <v>0</v>
      </c>
      <c r="U39" s="49">
        <f t="shared" ref="U39" si="71">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2">N39</f>
        <v>0</v>
      </c>
      <c r="O40" s="28">
        <f t="shared" ref="O40" si="73">ROUND((((N40/G39)*H40*K40)),0)</f>
        <v>0</v>
      </c>
      <c r="P40" s="30"/>
      <c r="Q40" s="28">
        <f t="shared" si="0"/>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5'!N41*(1+CoL_P6),0)*Mult_P6</f>
        <v>0</v>
      </c>
      <c r="O41" s="28">
        <f t="shared" ref="O41" si="74">ROUND((((N41/G41)*H41*K41)),0)</f>
        <v>0</v>
      </c>
      <c r="P41" s="28"/>
      <c r="Q41" s="28">
        <f t="shared" si="0"/>
        <v>0</v>
      </c>
      <c r="R41" s="473">
        <f t="shared" ref="R41" si="75">O41+O42</f>
        <v>0</v>
      </c>
      <c r="S41" s="474"/>
      <c r="T41" s="65">
        <f>ROUND(R41*$L$55,0)</f>
        <v>0</v>
      </c>
      <c r="U41" s="49">
        <f t="shared" ref="U41" si="76">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7">N41</f>
        <v>0</v>
      </c>
      <c r="O42" s="28">
        <f t="shared" ref="O42" si="78">ROUND((((N42/G41)*H42*K42)),0)</f>
        <v>0</v>
      </c>
      <c r="P42" s="30"/>
      <c r="Q42" s="28">
        <f t="shared" si="0"/>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5'!N43*(1+CoL_P6),0)*Mult_P6</f>
        <v>0</v>
      </c>
      <c r="O43" s="28">
        <f t="shared" ref="O43" si="79">ROUND((((N43/G43)*H43*K43)),0)</f>
        <v>0</v>
      </c>
      <c r="P43" s="28"/>
      <c r="Q43" s="28">
        <f t="shared" si="0"/>
        <v>0</v>
      </c>
      <c r="R43" s="473">
        <f t="shared" ref="R43" si="80">O43+O44</f>
        <v>0</v>
      </c>
      <c r="S43" s="474"/>
      <c r="T43" s="65">
        <f>ROUND(R43*$L$55,0)</f>
        <v>0</v>
      </c>
      <c r="U43" s="49">
        <f t="shared" ref="U43" si="81">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2">N43</f>
        <v>0</v>
      </c>
      <c r="O44" s="28">
        <f t="shared" ref="O44" si="83">ROUND((((N44/G43)*H44*K44)),0)</f>
        <v>0</v>
      </c>
      <c r="P44" s="30"/>
      <c r="Q44" s="28">
        <f t="shared" si="0"/>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5'!N45*(1+CoL_P6),0)*Mult_P6</f>
        <v>0</v>
      </c>
      <c r="O45" s="28">
        <f t="shared" ref="O45" si="84">ROUND((((N45/G45)*H45*K45)),0)</f>
        <v>0</v>
      </c>
      <c r="P45" s="28"/>
      <c r="Q45" s="28">
        <f t="shared" si="0"/>
        <v>0</v>
      </c>
      <c r="R45" s="473">
        <f t="shared" ref="R45" si="85">O45+O46</f>
        <v>0</v>
      </c>
      <c r="S45" s="474"/>
      <c r="T45" s="65">
        <f>ROUND(R45*$L$55,0)</f>
        <v>0</v>
      </c>
      <c r="U45" s="49">
        <f t="shared" ref="U45" si="86">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7">N45</f>
        <v>0</v>
      </c>
      <c r="O46" s="28">
        <f t="shared" ref="O46" si="88">ROUND((((N46/G45)*H46*K46)),0)</f>
        <v>0</v>
      </c>
      <c r="P46" s="30"/>
      <c r="Q46" s="28">
        <f t="shared" si="0"/>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5'!N47*(1+CoL_P6),0)*Mult_P6</f>
        <v>0</v>
      </c>
      <c r="O47" s="28">
        <f t="shared" ref="O47" si="89">ROUND((((N47/G47)*H47*K47)),0)</f>
        <v>0</v>
      </c>
      <c r="P47" s="28"/>
      <c r="Q47" s="28">
        <f t="shared" si="0"/>
        <v>0</v>
      </c>
      <c r="R47" s="473">
        <f t="shared" ref="R47" si="90">O47+O48</f>
        <v>0</v>
      </c>
      <c r="S47" s="474"/>
      <c r="T47" s="65">
        <f>ROUND(R47*$L$55,0)</f>
        <v>0</v>
      </c>
      <c r="U47" s="49">
        <f t="shared" ref="U47" si="91">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2">N47</f>
        <v>0</v>
      </c>
      <c r="O48" s="28">
        <f t="shared" ref="O48" si="93">ROUND((((N48/G47)*H48*K48)),0)</f>
        <v>0</v>
      </c>
      <c r="P48" s="30"/>
      <c r="Q48" s="28">
        <f t="shared" si="0"/>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5'!N49*(1+CoL_P6),0)*Mult_P6</f>
        <v>0</v>
      </c>
      <c r="O49" s="28">
        <f t="shared" ref="O49" si="94">ROUND((((N49/G49)*H49*K49)),0)</f>
        <v>0</v>
      </c>
      <c r="P49" s="28"/>
      <c r="Q49" s="28">
        <f t="shared" si="0"/>
        <v>0</v>
      </c>
      <c r="R49" s="473">
        <f t="shared" ref="R49" si="95">O49+O50</f>
        <v>0</v>
      </c>
      <c r="S49" s="474"/>
      <c r="T49" s="65">
        <f>ROUND(R49*$L$55,0)</f>
        <v>0</v>
      </c>
      <c r="U49" s="49">
        <f t="shared" ref="U49" si="96">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7">N49</f>
        <v>0</v>
      </c>
      <c r="O50" s="28">
        <f t="shared" ref="O50" si="98">ROUND((((N50/G49)*H50*K50)),0)</f>
        <v>0</v>
      </c>
      <c r="P50" s="30"/>
      <c r="Q50" s="28">
        <f t="shared" si="0"/>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5'!N51*(1+CoL_P6),0)*Mult_P6</f>
        <v>0</v>
      </c>
      <c r="O51" s="28">
        <f t="shared" ref="O51" si="99">ROUND((((N51/G51)*H51*K51)),0)</f>
        <v>0</v>
      </c>
      <c r="P51" s="28"/>
      <c r="Q51" s="28">
        <f t="shared" si="0"/>
        <v>0</v>
      </c>
      <c r="R51" s="473">
        <f t="shared" ref="R51" si="100">O51+O52</f>
        <v>0</v>
      </c>
      <c r="S51" s="474"/>
      <c r="T51" s="65">
        <f>ROUND(R51*$L$55,0)</f>
        <v>0</v>
      </c>
      <c r="U51" s="49">
        <f t="shared" ref="U51" si="101">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2">N51</f>
        <v>0</v>
      </c>
      <c r="O52" s="28">
        <f t="shared" ref="O52" si="103">ROUND((((N52/G51)*H52*K52)),0)</f>
        <v>0</v>
      </c>
      <c r="P52" s="30"/>
      <c r="Q52" s="28">
        <f t="shared" si="0"/>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5'!N53*(1+CoL_P6),0)*Mult_P6</f>
        <v>0</v>
      </c>
      <c r="O53" s="28">
        <f t="shared" ref="O53" si="104">ROUND((((N53/G53)*H53*K53)),0)</f>
        <v>0</v>
      </c>
      <c r="P53" s="28"/>
      <c r="Q53" s="28">
        <f t="shared" si="0"/>
        <v>0</v>
      </c>
      <c r="R53" s="473">
        <f t="shared" ref="R53" si="105">O53+O54</f>
        <v>0</v>
      </c>
      <c r="S53" s="474"/>
      <c r="T53" s="65">
        <f>ROUND(R53*$L$55,0)</f>
        <v>0</v>
      </c>
      <c r="U53" s="49">
        <f t="shared" ref="U53" si="106">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7">N53</f>
        <v>0</v>
      </c>
      <c r="O54" s="28">
        <f t="shared" ref="O54" si="108">ROUND((((N54/G53)*H54*K54)),0)</f>
        <v>0</v>
      </c>
      <c r="P54" s="30"/>
      <c r="Q54" s="28">
        <f t="shared" si="0"/>
        <v>0</v>
      </c>
      <c r="R54" s="475"/>
      <c r="S54" s="476"/>
      <c r="T54" s="66"/>
      <c r="U54" s="90"/>
    </row>
    <row r="55" spans="1:21">
      <c r="A55" s="20" t="s">
        <v>118</v>
      </c>
      <c r="B55" s="10"/>
      <c r="C55" s="6"/>
      <c r="D55" s="11"/>
      <c r="E55" s="6"/>
      <c r="F55" s="6"/>
      <c r="G55" s="6"/>
      <c r="H55" s="6"/>
      <c r="I55" s="47" t="s">
        <v>45</v>
      </c>
      <c r="J55" s="47"/>
      <c r="K55" s="47"/>
      <c r="L55" s="125">
        <f>Fringe_P6</f>
        <v>0.35</v>
      </c>
      <c r="M55" s="205"/>
      <c r="N55" s="257" t="s">
        <v>3</v>
      </c>
      <c r="O55" s="176">
        <f t="shared" ref="O55:U55" si="109">SUM(O5:O54)</f>
        <v>0</v>
      </c>
      <c r="P55" s="176">
        <f t="shared" si="109"/>
        <v>0</v>
      </c>
      <c r="Q55" s="178">
        <f t="shared" si="109"/>
        <v>0</v>
      </c>
      <c r="R55" s="479">
        <f t="shared" ref="R55" si="110">SUM(R5:R54)</f>
        <v>0</v>
      </c>
      <c r="S55" s="480"/>
      <c r="T55" s="100">
        <f t="shared" si="109"/>
        <v>0</v>
      </c>
      <c r="U55" s="179">
        <f t="shared" si="109"/>
        <v>0</v>
      </c>
    </row>
    <row r="56" spans="1:21" ht="13.2" customHeight="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FringePD_P6</f>
        <v>0.19</v>
      </c>
      <c r="O57" s="26">
        <f>ROUND('Period 5'!O57*(1+CoL_P6),0)*Mult_P6</f>
        <v>0</v>
      </c>
      <c r="P57" s="28"/>
      <c r="Q57" s="28">
        <f>O57+P57</f>
        <v>0</v>
      </c>
      <c r="R57" s="473">
        <f t="shared" ref="R57:R62" si="111">O57</f>
        <v>0</v>
      </c>
      <c r="S57" s="474"/>
      <c r="T57" s="65">
        <f>ROUND(R57*N57,0)</f>
        <v>0</v>
      </c>
      <c r="U57" s="49">
        <f t="shared" ref="U57:U63" si="112">R57+T57</f>
        <v>0</v>
      </c>
    </row>
    <row r="58" spans="1:21" ht="13.2" customHeight="1">
      <c r="A58" s="20" t="s">
        <v>10</v>
      </c>
      <c r="B58" s="10" t="s">
        <v>16</v>
      </c>
      <c r="C58" s="6"/>
      <c r="D58" s="11" t="s">
        <v>17</v>
      </c>
      <c r="E58" s="6" t="s">
        <v>20</v>
      </c>
      <c r="F58" s="6"/>
      <c r="G58" s="6"/>
      <c r="H58" s="6"/>
      <c r="I58" s="6"/>
      <c r="J58" s="6"/>
      <c r="K58" s="4"/>
      <c r="L58" s="4"/>
      <c r="M58" s="46"/>
      <c r="N58" s="259">
        <f>Fringe_P6</f>
        <v>0.35</v>
      </c>
      <c r="O58" s="26">
        <f>ROUND('Period 5'!O58*(1+CoL_P6),0)*Mult_P6</f>
        <v>0</v>
      </c>
      <c r="P58" s="28"/>
      <c r="Q58" s="28">
        <f t="shared" ref="Q58:Q62" si="113">O58+P58</f>
        <v>0</v>
      </c>
      <c r="R58" s="473">
        <f t="shared" si="111"/>
        <v>0</v>
      </c>
      <c r="S58" s="474"/>
      <c r="T58" s="65">
        <f t="shared" ref="T58:T62" si="114">ROUND(R58*N58,0)</f>
        <v>0</v>
      </c>
      <c r="U58" s="49">
        <f t="shared" si="112"/>
        <v>0</v>
      </c>
    </row>
    <row r="59" spans="1:21" ht="13.2" customHeight="1" thickBot="1">
      <c r="A59" s="20" t="s">
        <v>12</v>
      </c>
      <c r="B59" s="10" t="s">
        <v>16</v>
      </c>
      <c r="C59" s="6"/>
      <c r="D59" s="11" t="s">
        <v>17</v>
      </c>
      <c r="E59" s="6" t="s">
        <v>125</v>
      </c>
      <c r="F59" s="6"/>
      <c r="G59" s="6"/>
      <c r="H59" s="6"/>
      <c r="I59" s="42"/>
      <c r="J59" s="6"/>
      <c r="L59" s="4"/>
      <c r="M59" s="255"/>
      <c r="N59" s="259">
        <f>Fringe_P6</f>
        <v>0.35</v>
      </c>
      <c r="O59" s="26">
        <f>ROUND('Period 5'!O59*(1+CoL_P6),0)*Mult_P6</f>
        <v>0</v>
      </c>
      <c r="P59" s="28"/>
      <c r="Q59" s="28">
        <f t="shared" si="113"/>
        <v>0</v>
      </c>
      <c r="R59" s="473">
        <f t="shared" si="111"/>
        <v>0</v>
      </c>
      <c r="S59" s="474"/>
      <c r="T59" s="65">
        <f t="shared" si="114"/>
        <v>0</v>
      </c>
      <c r="U59" s="49">
        <f t="shared" si="112"/>
        <v>0</v>
      </c>
    </row>
    <row r="60" spans="1:21" ht="13.2" customHeight="1" thickBot="1">
      <c r="A60" s="20" t="s">
        <v>13</v>
      </c>
      <c r="B60" s="10" t="s">
        <v>16</v>
      </c>
      <c r="C60" s="6"/>
      <c r="D60" s="11" t="s">
        <v>17</v>
      </c>
      <c r="E60" s="6" t="s">
        <v>21</v>
      </c>
      <c r="F60" s="6"/>
      <c r="G60" s="6"/>
      <c r="H60" s="69" t="s">
        <v>53</v>
      </c>
      <c r="I60" s="71"/>
      <c r="J60" s="71"/>
      <c r="K60" s="82"/>
      <c r="L60" s="4"/>
      <c r="M60" s="255"/>
      <c r="N60" s="259">
        <f>FringeGrad_P6</f>
        <v>9.5000000000000001E-2</v>
      </c>
      <c r="O60" s="26">
        <f>GRA_Salary_Estimator!H52</f>
        <v>0</v>
      </c>
      <c r="P60" s="28"/>
      <c r="Q60" s="28">
        <f t="shared" si="113"/>
        <v>0</v>
      </c>
      <c r="R60" s="473">
        <f t="shared" si="111"/>
        <v>0</v>
      </c>
      <c r="S60" s="474"/>
      <c r="T60" s="65">
        <f t="shared" si="114"/>
        <v>0</v>
      </c>
      <c r="U60" s="49">
        <f t="shared" si="112"/>
        <v>0</v>
      </c>
    </row>
    <row r="61" spans="1:21" ht="13.2" customHeight="1" thickBot="1">
      <c r="A61" s="20" t="s">
        <v>14</v>
      </c>
      <c r="B61" s="10" t="s">
        <v>16</v>
      </c>
      <c r="C61" s="6"/>
      <c r="D61" s="11" t="s">
        <v>17</v>
      </c>
      <c r="E61" s="6" t="s">
        <v>22</v>
      </c>
      <c r="F61" s="6"/>
      <c r="G61" s="6"/>
      <c r="H61" s="69" t="s">
        <v>53</v>
      </c>
      <c r="I61" s="71"/>
      <c r="J61" s="71"/>
      <c r="K61" s="82"/>
      <c r="L61" s="4"/>
      <c r="M61" s="255"/>
      <c r="N61" s="259">
        <f>FringeUnderGrad_P6</f>
        <v>2E-3</v>
      </c>
      <c r="O61" s="26">
        <f>ROUND('Period 5'!O61*(1+CoL_P6),0)*Mult_P6</f>
        <v>0</v>
      </c>
      <c r="P61" s="28"/>
      <c r="Q61" s="28">
        <f t="shared" si="113"/>
        <v>0</v>
      </c>
      <c r="R61" s="473">
        <f t="shared" si="111"/>
        <v>0</v>
      </c>
      <c r="S61" s="474"/>
      <c r="T61" s="65">
        <f t="shared" si="114"/>
        <v>0</v>
      </c>
      <c r="U61" s="49">
        <f t="shared" si="112"/>
        <v>0</v>
      </c>
    </row>
    <row r="62" spans="1:21" ht="13.2" customHeight="1" thickBot="1">
      <c r="A62" s="20" t="s">
        <v>15</v>
      </c>
      <c r="B62" s="10" t="s">
        <v>16</v>
      </c>
      <c r="C62" s="6"/>
      <c r="D62" s="11" t="s">
        <v>17</v>
      </c>
      <c r="E62" s="6" t="s">
        <v>23</v>
      </c>
      <c r="F62" s="6"/>
      <c r="G62" s="42"/>
      <c r="H62" s="6"/>
      <c r="I62" s="6"/>
      <c r="J62" s="6"/>
      <c r="K62" s="4"/>
      <c r="L62" s="4"/>
      <c r="M62" s="255"/>
      <c r="N62" s="259">
        <f>Fringe_P6</f>
        <v>0.35</v>
      </c>
      <c r="O62" s="26">
        <f>ROUND('Period 5'!O62*(1+CoL_P6),0)*Mult_P6</f>
        <v>0</v>
      </c>
      <c r="P62" s="31"/>
      <c r="Q62" s="31">
        <f t="shared" si="113"/>
        <v>0</v>
      </c>
      <c r="R62" s="490">
        <f t="shared" si="111"/>
        <v>0</v>
      </c>
      <c r="S62" s="491"/>
      <c r="T62" s="104">
        <f t="shared" si="114"/>
        <v>0</v>
      </c>
      <c r="U62" s="105">
        <f t="shared" si="112"/>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2"/>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2"/>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5">O87+P87</f>
        <v>0</v>
      </c>
    </row>
    <row r="88" spans="1:19" ht="13.2" customHeight="1">
      <c r="A88" s="21" t="s">
        <v>35</v>
      </c>
      <c r="B88" s="4"/>
      <c r="C88" s="4"/>
      <c r="D88" s="4"/>
      <c r="E88" s="4"/>
      <c r="F88" s="4"/>
      <c r="G88" s="69" t="s">
        <v>56</v>
      </c>
      <c r="H88" s="71"/>
      <c r="I88" s="71"/>
      <c r="J88" s="71"/>
      <c r="K88" s="72"/>
      <c r="L88" s="88"/>
      <c r="M88" s="71"/>
      <c r="N88" s="72"/>
      <c r="O88" s="139"/>
      <c r="P88" s="28"/>
      <c r="Q88" s="29">
        <f t="shared" si="115"/>
        <v>0</v>
      </c>
    </row>
    <row r="89" spans="1:19" ht="13.2" customHeight="1" thickBot="1">
      <c r="A89" s="21" t="s">
        <v>36</v>
      </c>
      <c r="B89" s="4"/>
      <c r="C89" s="4"/>
      <c r="D89" s="4"/>
      <c r="E89" s="4"/>
      <c r="F89" s="4"/>
      <c r="G89" s="6"/>
      <c r="H89" s="8"/>
      <c r="I89" s="6"/>
      <c r="J89" s="6"/>
      <c r="K89" s="6"/>
      <c r="L89" s="6"/>
      <c r="M89" s="6"/>
      <c r="N89" s="24"/>
      <c r="O89" s="139"/>
      <c r="P89" s="28"/>
      <c r="Q89" s="29">
        <f t="shared" si="115"/>
        <v>0</v>
      </c>
    </row>
    <row r="90" spans="1:19" ht="13.2" customHeight="1" thickBot="1">
      <c r="A90" s="21" t="s">
        <v>101</v>
      </c>
      <c r="B90" s="4"/>
      <c r="C90" s="4"/>
      <c r="D90" s="4"/>
      <c r="E90" s="4"/>
      <c r="F90" s="4"/>
      <c r="G90" s="6"/>
      <c r="H90" s="42"/>
      <c r="I90" s="69"/>
      <c r="J90" s="71"/>
      <c r="K90" s="71"/>
      <c r="L90" s="71"/>
      <c r="M90" s="83" t="s">
        <v>55</v>
      </c>
      <c r="N90" s="206">
        <f>Subcontracts!U26*Mult_P6</f>
        <v>0</v>
      </c>
      <c r="O90" s="140">
        <f>SUM(Subcontracts!S26:T26)*Mult_P6</f>
        <v>0</v>
      </c>
      <c r="P90" s="141"/>
      <c r="Q90" s="55">
        <f t="shared" si="115"/>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ROUND(N93*GradStudent_P6,0)</f>
        <v>0</v>
      </c>
      <c r="P93" s="242"/>
      <c r="Q93" s="240">
        <f t="shared" ref="Q93:Q94" si="116">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6"/>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8"/>
      <c r="O97" s="32"/>
      <c r="P97" s="152"/>
      <c r="Q97" s="157"/>
    </row>
    <row r="98" spans="1:23" ht="13.2" customHeight="1">
      <c r="A98" s="23"/>
      <c r="B98" s="466"/>
      <c r="C98" s="466"/>
      <c r="D98" s="466"/>
      <c r="E98" s="466"/>
      <c r="F98" s="2"/>
      <c r="G98" s="8"/>
      <c r="H98" s="2"/>
      <c r="I98" s="2"/>
      <c r="J98" s="2"/>
      <c r="K98" s="443"/>
      <c r="L98" s="443"/>
      <c r="M98" s="2"/>
      <c r="N98" s="46"/>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7">SUM(P102:P103)</f>
        <v>0</v>
      </c>
      <c r="Q104" s="108">
        <f t="shared" si="117"/>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ROUND((P104-(P93+P79+P71))*IDC_OU_P6,0)</f>
        <v>0</v>
      </c>
      <c r="Q105" s="241">
        <f>P105</f>
        <v>0</v>
      </c>
      <c r="S105" s="471" t="s">
        <v>404</v>
      </c>
      <c r="T105" s="472"/>
      <c r="U105" s="404" t="str">
        <f>IF(NIH="Yes",O104-Subcontracts!T26,"N/A")</f>
        <v>N/A</v>
      </c>
      <c r="V105" s="397"/>
      <c r="W105" s="12"/>
    </row>
    <row r="106" spans="1:23" ht="13.2" customHeight="1" thickBot="1">
      <c r="A106" s="91"/>
      <c r="B106" s="421">
        <f>IDC_P6</f>
        <v>0.55000000000000004</v>
      </c>
      <c r="C106" s="421"/>
      <c r="D106" s="421"/>
      <c r="E106" s="421"/>
      <c r="F106" s="174"/>
      <c r="J106" s="185"/>
      <c r="K106" s="25"/>
      <c r="L106" s="299" t="s">
        <v>293</v>
      </c>
      <c r="M106" s="424" t="str">
        <f>IF(IDC_Base="MTDC","N/A                 ",O104)</f>
        <v xml:space="preserve">N/A                 </v>
      </c>
      <c r="N106" s="425"/>
      <c r="O106" s="238">
        <f>IF(IDC_Base="MTDC",ROUND(M105*IDC_P6,0),ROUND(M106*IDC_P6,0))</f>
        <v>0</v>
      </c>
      <c r="P106" s="182">
        <f>ROUND(IF(M105*IDC_OU_P6&lt;O106,0,(M105*IDC_OU_P6)-O106),0)</f>
        <v>0</v>
      </c>
      <c r="Q106" s="239">
        <f>O106+P106</f>
        <v>0</v>
      </c>
      <c r="S106" s="447" t="s">
        <v>403</v>
      </c>
      <c r="T106" s="448"/>
      <c r="U106" s="449"/>
      <c r="V106" s="44"/>
      <c r="W106" s="44"/>
    </row>
    <row r="107" spans="1:23" ht="13.2" customHeight="1" thickBot="1">
      <c r="A107" s="92" t="s">
        <v>80</v>
      </c>
      <c r="B107" s="93"/>
      <c r="C107" s="93"/>
      <c r="D107" s="93"/>
      <c r="E107" s="93"/>
      <c r="F107" s="93"/>
      <c r="G107" s="93"/>
      <c r="H107" s="89"/>
      <c r="I107" s="94"/>
      <c r="J107" s="94"/>
      <c r="K107" s="186"/>
      <c r="L107" s="94"/>
      <c r="M107" s="94"/>
      <c r="N107" s="95"/>
      <c r="O107" s="109">
        <f>SUM(O104:O106)</f>
        <v>0</v>
      </c>
      <c r="P107" s="111">
        <f t="shared" ref="P107:Q107" si="118">SUM(P104:P106)</f>
        <v>0</v>
      </c>
      <c r="Q107" s="108">
        <f t="shared" si="118"/>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19">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19"/>
        <v>0</v>
      </c>
    </row>
    <row r="110" spans="1:23" ht="13.8" thickBot="1">
      <c r="A110" s="44"/>
      <c r="J110" s="430" t="s">
        <v>285</v>
      </c>
      <c r="K110" s="430"/>
      <c r="L110" s="430"/>
      <c r="M110" s="430"/>
      <c r="N110" s="430"/>
      <c r="O110" s="282">
        <f>SUM(O107:O109)</f>
        <v>0</v>
      </c>
      <c r="P110" s="283">
        <f t="shared" ref="P110:Q110" si="120">SUM(P107:P109)</f>
        <v>0</v>
      </c>
      <c r="Q110" s="284">
        <f t="shared" si="120"/>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2"/>
      <c r="O114" s="36"/>
      <c r="P114" s="36"/>
      <c r="Q114" s="36"/>
    </row>
    <row r="116" spans="1:17">
      <c r="Q116" s="38"/>
    </row>
    <row r="118" spans="1:17">
      <c r="Q118" s="38"/>
    </row>
  </sheetData>
  <mergeCells count="134">
    <mergeCell ref="K3:L3"/>
    <mergeCell ref="M3:N3"/>
    <mergeCell ref="A8:F8"/>
    <mergeCell ref="A10:F10"/>
    <mergeCell ref="H4:M4"/>
    <mergeCell ref="A6:F6"/>
    <mergeCell ref="A14:F14"/>
    <mergeCell ref="A4:F4"/>
    <mergeCell ref="A22:F22"/>
    <mergeCell ref="A12:F12"/>
    <mergeCell ref="A20:F20"/>
    <mergeCell ref="A16:F16"/>
    <mergeCell ref="A18:F18"/>
    <mergeCell ref="A112:C112"/>
    <mergeCell ref="D112:L113"/>
    <mergeCell ref="J109:L109"/>
    <mergeCell ref="J110:N110"/>
    <mergeCell ref="M109:N109"/>
    <mergeCell ref="A24:F24"/>
    <mergeCell ref="A108:I108"/>
    <mergeCell ref="J108:L108"/>
    <mergeCell ref="M108:N108"/>
    <mergeCell ref="M105:N105"/>
    <mergeCell ref="K85:L85"/>
    <mergeCell ref="K97:L97"/>
    <mergeCell ref="K68:L68"/>
    <mergeCell ref="K69:L69"/>
    <mergeCell ref="K84:L84"/>
    <mergeCell ref="A52:F52"/>
    <mergeCell ref="A54:F54"/>
    <mergeCell ref="A48:F48"/>
    <mergeCell ref="B97:E97"/>
    <mergeCell ref="A42:F42"/>
    <mergeCell ref="A111:C111"/>
    <mergeCell ref="B68:E68"/>
    <mergeCell ref="B69:E69"/>
    <mergeCell ref="B70:E70"/>
    <mergeCell ref="B83:E83"/>
    <mergeCell ref="A75:N75"/>
    <mergeCell ref="K83:L83"/>
    <mergeCell ref="M100:N100"/>
    <mergeCell ref="J101:N101"/>
    <mergeCell ref="G94:N94"/>
    <mergeCell ref="B84:E84"/>
    <mergeCell ref="B85:E85"/>
    <mergeCell ref="B98:E98"/>
    <mergeCell ref="B99:E99"/>
    <mergeCell ref="B74:K74"/>
    <mergeCell ref="M106:N106"/>
    <mergeCell ref="A1:U1"/>
    <mergeCell ref="K98:L98"/>
    <mergeCell ref="K99:L99"/>
    <mergeCell ref="A26:F26"/>
    <mergeCell ref="A28:F28"/>
    <mergeCell ref="A30:F30"/>
    <mergeCell ref="A32:F32"/>
    <mergeCell ref="A34:F34"/>
    <mergeCell ref="A36:F36"/>
    <mergeCell ref="A38:F38"/>
    <mergeCell ref="A40:F40"/>
    <mergeCell ref="K70:L70"/>
    <mergeCell ref="A50:F50"/>
    <mergeCell ref="A44:F44"/>
    <mergeCell ref="A46:F46"/>
    <mergeCell ref="A63:N63"/>
    <mergeCell ref="A65:N65"/>
    <mergeCell ref="B106:E106"/>
    <mergeCell ref="H2:N2"/>
    <mergeCell ref="O2:T3"/>
    <mergeCell ref="A3:G3"/>
    <mergeCell ref="H3:J3"/>
    <mergeCell ref="R9:S9"/>
    <mergeCell ref="R10:S10"/>
    <mergeCell ref="R11:S11"/>
    <mergeCell ref="R12:S12"/>
    <mergeCell ref="R13:S13"/>
    <mergeCell ref="R4:S4"/>
    <mergeCell ref="R5:S5"/>
    <mergeCell ref="R6:S6"/>
    <mergeCell ref="R7:S7"/>
    <mergeCell ref="R8:S8"/>
    <mergeCell ref="R19:S19"/>
    <mergeCell ref="R20:S20"/>
    <mergeCell ref="R21:S21"/>
    <mergeCell ref="R22:S22"/>
    <mergeCell ref="R23:S23"/>
    <mergeCell ref="R14:S14"/>
    <mergeCell ref="R15:S15"/>
    <mergeCell ref="R16:S16"/>
    <mergeCell ref="R17:S17"/>
    <mergeCell ref="R18:S18"/>
    <mergeCell ref="R29:S29"/>
    <mergeCell ref="R30:S30"/>
    <mergeCell ref="R31:S31"/>
    <mergeCell ref="R32:S32"/>
    <mergeCell ref="R33:S33"/>
    <mergeCell ref="R24:S24"/>
    <mergeCell ref="R25:S25"/>
    <mergeCell ref="R26:S26"/>
    <mergeCell ref="R27:S27"/>
    <mergeCell ref="R28:S28"/>
    <mergeCell ref="R39:S39"/>
    <mergeCell ref="R40:S40"/>
    <mergeCell ref="R41:S41"/>
    <mergeCell ref="R42:S42"/>
    <mergeCell ref="R43:S43"/>
    <mergeCell ref="R34:S34"/>
    <mergeCell ref="R35:S35"/>
    <mergeCell ref="R36:S36"/>
    <mergeCell ref="R37:S37"/>
    <mergeCell ref="R38:S38"/>
    <mergeCell ref="R49:S49"/>
    <mergeCell ref="R50:S50"/>
    <mergeCell ref="R51:S51"/>
    <mergeCell ref="R52:S52"/>
    <mergeCell ref="R53:S53"/>
    <mergeCell ref="R44:S44"/>
    <mergeCell ref="R45:S45"/>
    <mergeCell ref="R46:S46"/>
    <mergeCell ref="R47:S47"/>
    <mergeCell ref="R48:S48"/>
    <mergeCell ref="S104:U104"/>
    <mergeCell ref="S105:T105"/>
    <mergeCell ref="S106:U106"/>
    <mergeCell ref="R59:S59"/>
    <mergeCell ref="R60:S60"/>
    <mergeCell ref="R61:S61"/>
    <mergeCell ref="R62:S62"/>
    <mergeCell ref="R63:S63"/>
    <mergeCell ref="R54:S54"/>
    <mergeCell ref="R55:S55"/>
    <mergeCell ref="R56:S56"/>
    <mergeCell ref="R57:S57"/>
    <mergeCell ref="R58:S58"/>
  </mergeCells>
  <conditionalFormatting sqref="N5 N7 N9 N11 N13 N15 N17 N19 N21 N23 N25 N27 N29 N31 N33 N35 N37 N39 N41 N43 N45 N47 N49 N51 N53">
    <cfRule type="expression" dxfId="21" priority="2">
      <formula>IF(NIH="Yes",OR(AND(G5=9,N5&gt;NIHcap09mo),AND(G5=12,N5&gt;NIHcap12mo)))</formula>
    </cfRule>
  </conditionalFormatting>
  <dataValidations count="7">
    <dataValidation type="whole" allowBlank="1" showInputMessage="1" showErrorMessage="1" promptTitle="Tuition Remission " prompt="Tuition Remission cannot be charged for partial months, round up to the next whole number" sqref="N93" xr:uid="{0D38BF1A-B9CC-4FEC-8C8E-9312EAF1973E}">
      <formula1>0</formula1>
      <formula2>500</formula2>
    </dataValidation>
    <dataValidation type="custom" allowBlank="1" showInputMessage="1" showErrorMessage="1" promptTitle="Formula Protection" prompt="Expenses should be entered using lines to the left." sqref="O71 O74 O79 O86 O100" xr:uid="{DF28D2BD-546F-D149-A085-0CBB988F9ACD}">
      <formula1>"""StopsOverwritingOfFormulas"""</formula1>
    </dataValidation>
    <dataValidation type="custom" allowBlank="1" showInputMessage="1" showErrorMessage="1" promptTitle="Formula Protection" prompt="Expenses calculated using data  entered on Subcontracts tab." sqref="N90" xr:uid="{B42FB565-76C6-8C49-8BF2-AB9B0F3B2F19}">
      <formula1>"""StopsOverwritingOfFormulas"""</formula1>
    </dataValidation>
    <dataValidation type="custom" allowBlank="1" showInputMessage="1" showErrorMessage="1" promptTitle="DO NOT enter data in this cell" prompt="Third party cost share data should be entered at the bottom of this spreadsheet." sqref="P90" xr:uid="{C535025C-8B40-7840-9FC6-CEE91922C188}">
      <formula1>"""StopsOverwritingOfFormulas"""</formula1>
    </dataValidation>
    <dataValidation type="custom" allowBlank="1" showInputMessage="1" showErrorMessage="1" promptTitle="Formula Protection" prompt="Tuition calculated based on # of GRA months entered to the left." sqref="O93" xr:uid="{C209ED46-14DA-7243-A6A4-71B511C5B332}">
      <formula1>"""StopsOverwritingOfFormulas"""</formula1>
    </dataValidation>
    <dataValidation type="custom" allowBlank="1" showInputMessage="1" showErrorMessage="1" promptTitle="Formula Protection" prompt="Enter subcontract information on Subcontracts tab." sqref="O90" xr:uid="{2D5BB315-73CC-BB42-AC7A-2CD5ACC5B885}">
      <formula1>"""StopsOverwritingOfFormulas"""</formula1>
    </dataValidation>
    <dataValidation type="custom" allowBlank="1" showInputMessage="1" showErrorMessage="1" promptTitle="DO NOT enter data in this cell" prompt="Enter the Start &amp; End dates on the Info tab to active this sheet on the Cumulative tab." sqref="H3:J3 M3:N3" xr:uid="{705663B9-430B-6F44-80DC-476D8AE54A5F}">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0052DD9E-47B9-47A0-A908-DE29A1C1A2B5}">
            <xm:f>OR(GRA_Salary_Estimator!$H$52=0,$O$60&lt;GRA_Salary_Estimator!$H$52)</xm:f>
            <x14:dxf>
              <font>
                <b/>
                <i val="0"/>
                <strike val="0"/>
                <color rgb="FFFF0000"/>
              </font>
              <fill>
                <patternFill patternType="none">
                  <bgColor auto="1"/>
                </patternFill>
              </fill>
            </x14:dxf>
          </x14:cfRule>
          <xm:sqref>O60</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12661-7C2F-438D-B354-95F8C3C0053E}">
  <sheetPr>
    <pageSetUpPr fitToPage="1"/>
  </sheetPr>
  <dimension ref="A1:W118"/>
  <sheetViews>
    <sheetView showGridLines="0" showZeros="0" zoomScaleNormal="100" workbookViewId="0">
      <selection activeCell="H5" sqref="H5"/>
    </sheetView>
  </sheetViews>
  <sheetFormatPr defaultColWidth="8.6640625" defaultRowHeight="13.2"/>
  <cols>
    <col min="1" max="4" width="2" customWidth="1"/>
    <col min="5" max="5" width="3.6640625" customWidth="1"/>
    <col min="6" max="7" width="10.6640625" customWidth="1"/>
    <col min="8" max="8" width="10.44140625" customWidth="1"/>
    <col min="9" max="10" width="3.6640625" customWidth="1"/>
    <col min="11" max="11" width="4.6640625" customWidth="1"/>
    <col min="12" max="12" width="6.6640625" customWidth="1"/>
    <col min="13" max="13" width="7.6640625" customWidth="1"/>
    <col min="14" max="14" width="9.6640625" customWidth="1"/>
    <col min="15" max="17" width="10.6640625" customWidth="1"/>
    <col min="18" max="19" width="5.77734375" customWidth="1"/>
    <col min="20" max="21" width="10.6640625" customWidth="1"/>
  </cols>
  <sheetData>
    <row r="1" spans="1:21">
      <c r="A1" s="409" t="str">
        <f>'Period 1'!A1</f>
        <v>UNIVERSITY OF OKLAHOMA</v>
      </c>
      <c r="B1" s="409"/>
      <c r="C1" s="409"/>
      <c r="D1" s="409"/>
      <c r="E1" s="409"/>
      <c r="F1" s="409"/>
      <c r="G1" s="409"/>
      <c r="H1" s="409"/>
      <c r="I1" s="409"/>
      <c r="J1" s="409"/>
      <c r="K1" s="409"/>
      <c r="L1" s="409"/>
      <c r="M1" s="409"/>
      <c r="N1" s="409"/>
      <c r="O1" s="409"/>
      <c r="P1" s="409"/>
      <c r="Q1" s="409"/>
      <c r="R1" s="409"/>
      <c r="S1" s="409"/>
      <c r="T1" s="409"/>
      <c r="U1" s="409"/>
    </row>
    <row r="2" spans="1:21" ht="13.95" customHeight="1" thickBot="1">
      <c r="A2" s="210"/>
      <c r="B2" s="210"/>
      <c r="C2" s="210"/>
      <c r="D2" s="210"/>
      <c r="E2" s="210"/>
      <c r="F2" s="210"/>
      <c r="G2" s="210"/>
      <c r="H2" s="409" t="s">
        <v>223</v>
      </c>
      <c r="I2" s="409"/>
      <c r="J2" s="409"/>
      <c r="K2" s="409"/>
      <c r="L2" s="409"/>
      <c r="M2" s="409"/>
      <c r="N2" s="409"/>
      <c r="O2" s="494"/>
      <c r="P2" s="494"/>
      <c r="Q2" s="494"/>
      <c r="R2" s="494"/>
      <c r="S2" s="494"/>
      <c r="T2" s="494"/>
    </row>
    <row r="3" spans="1:21" ht="13.8" thickBot="1">
      <c r="A3" s="497"/>
      <c r="B3" s="497"/>
      <c r="C3" s="497"/>
      <c r="D3" s="497"/>
      <c r="E3" s="497"/>
      <c r="F3" s="497"/>
      <c r="G3" s="498"/>
      <c r="H3" s="415" t="str">
        <f>IF(Begin_P7&lt;&gt;"",Begin_P7,"")</f>
        <v/>
      </c>
      <c r="I3" s="416"/>
      <c r="J3" s="417"/>
      <c r="K3" s="418" t="s">
        <v>41</v>
      </c>
      <c r="L3" s="418"/>
      <c r="M3" s="415">
        <f>End_P7</f>
        <v>0</v>
      </c>
      <c r="N3" s="417"/>
      <c r="O3" s="494"/>
      <c r="P3" s="494"/>
      <c r="Q3" s="494"/>
      <c r="R3" s="494"/>
      <c r="S3" s="494"/>
      <c r="T3" s="494"/>
      <c r="U3" s="211"/>
    </row>
    <row r="4" spans="1:21" ht="23.25" customHeight="1">
      <c r="A4" s="405" t="s">
        <v>1</v>
      </c>
      <c r="B4" s="405"/>
      <c r="C4" s="405"/>
      <c r="D4" s="405"/>
      <c r="E4" s="405"/>
      <c r="F4" s="405"/>
      <c r="G4" s="170" t="s">
        <v>121</v>
      </c>
      <c r="H4" s="412"/>
      <c r="I4" s="412"/>
      <c r="J4" s="412"/>
      <c r="K4" s="412"/>
      <c r="L4" s="412"/>
      <c r="M4" s="412"/>
      <c r="N4" s="171" t="s">
        <v>2</v>
      </c>
      <c r="O4" s="172" t="s">
        <v>122</v>
      </c>
      <c r="P4" s="172" t="s">
        <v>123</v>
      </c>
      <c r="Q4" s="177" t="s">
        <v>3</v>
      </c>
      <c r="R4" s="477" t="s">
        <v>120</v>
      </c>
      <c r="S4" s="478"/>
      <c r="T4" s="253" t="s">
        <v>40</v>
      </c>
      <c r="U4" s="254" t="s">
        <v>83</v>
      </c>
    </row>
    <row r="5" spans="1:21" ht="13.2" customHeight="1">
      <c r="A5" s="18" t="s">
        <v>4</v>
      </c>
      <c r="B5" s="2" t="s">
        <v>5</v>
      </c>
      <c r="C5" s="2"/>
      <c r="D5" s="2"/>
      <c r="E5" s="2"/>
      <c r="F5" s="2"/>
      <c r="G5" s="84">
        <f>'Period 1'!G5</f>
        <v>9</v>
      </c>
      <c r="H5" s="27"/>
      <c r="I5" s="5" t="s">
        <v>6</v>
      </c>
      <c r="J5" s="5" t="s">
        <v>7</v>
      </c>
      <c r="K5" s="5"/>
      <c r="L5" s="6" t="s">
        <v>8</v>
      </c>
      <c r="M5" s="6"/>
      <c r="N5" s="28">
        <f>ROUND('Period 6'!N5*(1+CoL_P7),0)*Mult_P7</f>
        <v>0</v>
      </c>
      <c r="O5" s="28">
        <f>ROUND((((N5/G5)*H5*K5)),0)</f>
        <v>0</v>
      </c>
      <c r="P5" s="28"/>
      <c r="Q5" s="28">
        <f t="shared" ref="Q5:Q54" si="0">O5+P5</f>
        <v>0</v>
      </c>
      <c r="R5" s="473">
        <f>O5+O6</f>
        <v>0</v>
      </c>
      <c r="S5" s="474"/>
      <c r="T5" s="65">
        <f>ROUND(R5*$L$55,0)</f>
        <v>0</v>
      </c>
      <c r="U5" s="49">
        <f>R5+T5</f>
        <v>0</v>
      </c>
    </row>
    <row r="6" spans="1:21" ht="13.2" customHeight="1">
      <c r="A6" s="406">
        <f>'Period 1'!A6:F6</f>
        <v>0</v>
      </c>
      <c r="B6" s="407"/>
      <c r="C6" s="407"/>
      <c r="D6" s="407"/>
      <c r="E6" s="407"/>
      <c r="F6" s="408"/>
      <c r="G6" s="34"/>
      <c r="H6" s="27"/>
      <c r="I6" s="5" t="s">
        <v>6</v>
      </c>
      <c r="J6" s="5" t="s">
        <v>7</v>
      </c>
      <c r="K6" s="5"/>
      <c r="L6" s="6" t="s">
        <v>9</v>
      </c>
      <c r="M6" s="6"/>
      <c r="N6" s="28">
        <f>N5</f>
        <v>0</v>
      </c>
      <c r="O6" s="28">
        <f>ROUND((((N6/G5)*H6*K6)),0)</f>
        <v>0</v>
      </c>
      <c r="P6" s="30"/>
      <c r="Q6" s="28">
        <f t="shared" si="0"/>
        <v>0</v>
      </c>
      <c r="R6" s="475"/>
      <c r="S6" s="476"/>
      <c r="T6" s="66"/>
      <c r="U6" s="90"/>
    </row>
    <row r="7" spans="1:21">
      <c r="A7" s="18" t="s">
        <v>10</v>
      </c>
      <c r="B7" s="2" t="s">
        <v>11</v>
      </c>
      <c r="C7" s="2"/>
      <c r="D7" s="2"/>
      <c r="E7" s="2"/>
      <c r="F7" s="2"/>
      <c r="G7" s="84">
        <f>'Period 1'!G7</f>
        <v>9</v>
      </c>
      <c r="H7" s="27"/>
      <c r="I7" s="5" t="s">
        <v>6</v>
      </c>
      <c r="J7" s="5" t="s">
        <v>7</v>
      </c>
      <c r="K7" s="5"/>
      <c r="L7" s="6" t="s">
        <v>8</v>
      </c>
      <c r="M7" s="6"/>
      <c r="N7" s="28">
        <f>ROUND('Period 6'!N7*(1+CoL_P7),0)*Mult_P7</f>
        <v>0</v>
      </c>
      <c r="O7" s="28">
        <f>ROUND((((N7/G7)*H7*K7)),0)</f>
        <v>0</v>
      </c>
      <c r="P7" s="28"/>
      <c r="Q7" s="28">
        <f t="shared" si="0"/>
        <v>0</v>
      </c>
      <c r="R7" s="473">
        <f>O7+O8</f>
        <v>0</v>
      </c>
      <c r="S7" s="474"/>
      <c r="T7" s="65">
        <f>ROUND(R7*$L$55,0)</f>
        <v>0</v>
      </c>
      <c r="U7" s="49">
        <f>R7+T7</f>
        <v>0</v>
      </c>
    </row>
    <row r="8" spans="1:21">
      <c r="A8" s="406">
        <f>'Period 1'!A8:F8</f>
        <v>0</v>
      </c>
      <c r="B8" s="407"/>
      <c r="C8" s="407"/>
      <c r="D8" s="407"/>
      <c r="E8" s="407"/>
      <c r="F8" s="408"/>
      <c r="G8" s="34"/>
      <c r="H8" s="27"/>
      <c r="I8" s="5" t="s">
        <v>6</v>
      </c>
      <c r="J8" s="5" t="s">
        <v>7</v>
      </c>
      <c r="K8" s="5"/>
      <c r="L8" s="6" t="s">
        <v>9</v>
      </c>
      <c r="M8" s="6"/>
      <c r="N8" s="28">
        <f t="shared" ref="N8" si="1">N7</f>
        <v>0</v>
      </c>
      <c r="O8" s="28">
        <f>ROUND((((N8/G7)*H8*K8)),0)</f>
        <v>0</v>
      </c>
      <c r="P8" s="30"/>
      <c r="Q8" s="28">
        <f t="shared" si="0"/>
        <v>0</v>
      </c>
      <c r="R8" s="475"/>
      <c r="S8" s="476"/>
      <c r="T8" s="66"/>
      <c r="U8" s="90"/>
    </row>
    <row r="9" spans="1:21">
      <c r="A9" s="18" t="s">
        <v>12</v>
      </c>
      <c r="B9" s="2" t="s">
        <v>11</v>
      </c>
      <c r="C9" s="2"/>
      <c r="D9" s="2"/>
      <c r="E9" s="2"/>
      <c r="F9" s="2"/>
      <c r="G9" s="84">
        <f>'Period 1'!G9</f>
        <v>9</v>
      </c>
      <c r="H9" s="27"/>
      <c r="I9" s="5" t="s">
        <v>6</v>
      </c>
      <c r="J9" s="5" t="s">
        <v>7</v>
      </c>
      <c r="K9" s="5"/>
      <c r="L9" s="6" t="s">
        <v>8</v>
      </c>
      <c r="M9" s="6"/>
      <c r="N9" s="28">
        <f>ROUND('Period 6'!N9*(1+CoL_P7),0)*Mult_P7</f>
        <v>0</v>
      </c>
      <c r="O9" s="28">
        <f>ROUND((((N9/G9)*H9*K9)),0)</f>
        <v>0</v>
      </c>
      <c r="P9" s="28"/>
      <c r="Q9" s="28">
        <f t="shared" si="0"/>
        <v>0</v>
      </c>
      <c r="R9" s="473">
        <f>O9+O10</f>
        <v>0</v>
      </c>
      <c r="S9" s="474"/>
      <c r="T9" s="65">
        <f>ROUND(R9*$L$55,0)</f>
        <v>0</v>
      </c>
      <c r="U9" s="49">
        <f>R9+T9</f>
        <v>0</v>
      </c>
    </row>
    <row r="10" spans="1:21">
      <c r="A10" s="406">
        <f>'Period 1'!A10:F10</f>
        <v>0</v>
      </c>
      <c r="B10" s="407"/>
      <c r="C10" s="407"/>
      <c r="D10" s="407"/>
      <c r="E10" s="407"/>
      <c r="F10" s="408"/>
      <c r="G10" s="34"/>
      <c r="H10" s="27"/>
      <c r="I10" s="5" t="s">
        <v>6</v>
      </c>
      <c r="J10" s="5" t="s">
        <v>7</v>
      </c>
      <c r="K10" s="5"/>
      <c r="L10" s="6" t="s">
        <v>9</v>
      </c>
      <c r="M10" s="6"/>
      <c r="N10" s="28">
        <f t="shared" ref="N10" si="2">N9</f>
        <v>0</v>
      </c>
      <c r="O10" s="28">
        <f>ROUND((((N10/G9)*H10*K10)),0)</f>
        <v>0</v>
      </c>
      <c r="P10" s="30"/>
      <c r="Q10" s="28">
        <f t="shared" si="0"/>
        <v>0</v>
      </c>
      <c r="R10" s="475"/>
      <c r="S10" s="476"/>
      <c r="T10" s="66"/>
      <c r="U10" s="90"/>
    </row>
    <row r="11" spans="1:21">
      <c r="A11" s="18" t="s">
        <v>13</v>
      </c>
      <c r="B11" s="2" t="s">
        <v>11</v>
      </c>
      <c r="C11" s="2"/>
      <c r="D11" s="2"/>
      <c r="E11" s="2"/>
      <c r="F11" s="2"/>
      <c r="G11" s="84">
        <f>'Period 1'!G11</f>
        <v>9</v>
      </c>
      <c r="H11" s="27"/>
      <c r="I11" s="5" t="s">
        <v>6</v>
      </c>
      <c r="J11" s="5" t="s">
        <v>7</v>
      </c>
      <c r="K11" s="5"/>
      <c r="L11" s="6" t="s">
        <v>8</v>
      </c>
      <c r="M11" s="6"/>
      <c r="N11" s="28">
        <f>ROUND('Period 6'!N11*(1+CoL_P7),0)*Mult_P7</f>
        <v>0</v>
      </c>
      <c r="O11" s="28">
        <f>ROUND((((N11/G11)*H11*K11)),0)</f>
        <v>0</v>
      </c>
      <c r="P11" s="28"/>
      <c r="Q11" s="28">
        <f t="shared" si="0"/>
        <v>0</v>
      </c>
      <c r="R11" s="473">
        <f>O11+O12</f>
        <v>0</v>
      </c>
      <c r="S11" s="474"/>
      <c r="T11" s="65">
        <f>ROUND(R11*$L$55,0)</f>
        <v>0</v>
      </c>
      <c r="U11" s="49">
        <f>R11+T11</f>
        <v>0</v>
      </c>
    </row>
    <row r="12" spans="1:21">
      <c r="A12" s="406">
        <f>'Period 1'!A12:F12</f>
        <v>0</v>
      </c>
      <c r="B12" s="407"/>
      <c r="C12" s="407"/>
      <c r="D12" s="407"/>
      <c r="E12" s="407"/>
      <c r="F12" s="408"/>
      <c r="G12" s="34"/>
      <c r="H12" s="27"/>
      <c r="I12" s="5" t="s">
        <v>6</v>
      </c>
      <c r="J12" s="5" t="s">
        <v>7</v>
      </c>
      <c r="K12" s="5"/>
      <c r="L12" s="6" t="s">
        <v>9</v>
      </c>
      <c r="M12" s="6"/>
      <c r="N12" s="28">
        <f t="shared" ref="N12" si="3">N11</f>
        <v>0</v>
      </c>
      <c r="O12" s="28">
        <f>ROUND((((N12/G11)*H12*K12)),0)</f>
        <v>0</v>
      </c>
      <c r="P12" s="30"/>
      <c r="Q12" s="28">
        <f t="shared" si="0"/>
        <v>0</v>
      </c>
      <c r="R12" s="475"/>
      <c r="S12" s="476"/>
      <c r="T12" s="66"/>
      <c r="U12" s="90"/>
    </row>
    <row r="13" spans="1:21">
      <c r="A13" s="18" t="s">
        <v>14</v>
      </c>
      <c r="B13" s="2" t="s">
        <v>11</v>
      </c>
      <c r="C13" s="2"/>
      <c r="D13" s="2"/>
      <c r="E13" s="2"/>
      <c r="F13" s="2"/>
      <c r="G13" s="84">
        <f>'Period 1'!G13</f>
        <v>9</v>
      </c>
      <c r="H13" s="27"/>
      <c r="I13" s="5" t="s">
        <v>6</v>
      </c>
      <c r="J13" s="5" t="s">
        <v>7</v>
      </c>
      <c r="K13" s="5"/>
      <c r="L13" s="6" t="s">
        <v>8</v>
      </c>
      <c r="M13" s="6"/>
      <c r="N13" s="28">
        <f>ROUND('Period 6'!N13*(1+CoL_P7),0)*Mult_P7</f>
        <v>0</v>
      </c>
      <c r="O13" s="28">
        <f>ROUND((((N13/G13)*H13*K13)),0)</f>
        <v>0</v>
      </c>
      <c r="P13" s="28"/>
      <c r="Q13" s="28">
        <f t="shared" si="0"/>
        <v>0</v>
      </c>
      <c r="R13" s="473">
        <f>O13+O14</f>
        <v>0</v>
      </c>
      <c r="S13" s="474"/>
      <c r="T13" s="65">
        <f>ROUND(R13*$L$55,0)</f>
        <v>0</v>
      </c>
      <c r="U13" s="49">
        <f>R13+T13</f>
        <v>0</v>
      </c>
    </row>
    <row r="14" spans="1:21">
      <c r="A14" s="406">
        <f>'Period 1'!A14:F14</f>
        <v>0</v>
      </c>
      <c r="B14" s="407"/>
      <c r="C14" s="407"/>
      <c r="D14" s="407"/>
      <c r="E14" s="407"/>
      <c r="F14" s="408"/>
      <c r="G14" s="35"/>
      <c r="H14" s="27"/>
      <c r="I14" s="5" t="s">
        <v>6</v>
      </c>
      <c r="J14" s="5" t="s">
        <v>7</v>
      </c>
      <c r="K14" s="5"/>
      <c r="L14" s="6" t="s">
        <v>9</v>
      </c>
      <c r="M14" s="6"/>
      <c r="N14" s="28">
        <f t="shared" ref="N14" si="4">N13</f>
        <v>0</v>
      </c>
      <c r="O14" s="97">
        <f>ROUND((((N14/G13)*H14*K14)),0)</f>
        <v>0</v>
      </c>
      <c r="P14" s="30"/>
      <c r="Q14" s="190">
        <f t="shared" si="0"/>
        <v>0</v>
      </c>
      <c r="R14" s="475"/>
      <c r="S14" s="476"/>
      <c r="T14" s="66"/>
      <c r="U14" s="90"/>
    </row>
    <row r="15" spans="1:21" ht="13.2" hidden="1" customHeight="1">
      <c r="A15" s="18" t="s">
        <v>15</v>
      </c>
      <c r="B15" s="2" t="s">
        <v>11</v>
      </c>
      <c r="C15" s="2"/>
      <c r="D15" s="2"/>
      <c r="E15" s="2"/>
      <c r="F15" s="2"/>
      <c r="G15" s="84">
        <f>'Period 1'!G15</f>
        <v>9</v>
      </c>
      <c r="H15" s="27"/>
      <c r="I15" s="5" t="s">
        <v>6</v>
      </c>
      <c r="J15" s="5" t="s">
        <v>7</v>
      </c>
      <c r="K15" s="5"/>
      <c r="L15" s="6" t="s">
        <v>8</v>
      </c>
      <c r="M15" s="6"/>
      <c r="N15" s="28">
        <f>ROUND('Period 6'!N15*(1+CoL_P7),0)*Mult_P7</f>
        <v>0</v>
      </c>
      <c r="O15" s="97">
        <f t="shared" ref="O15" si="5">ROUND((((N15/G15)*H15*K15)),0)</f>
        <v>0</v>
      </c>
      <c r="P15" s="28"/>
      <c r="Q15" s="190">
        <f t="shared" si="0"/>
        <v>0</v>
      </c>
      <c r="R15" s="473">
        <f t="shared" ref="R15" si="6">O15+O16</f>
        <v>0</v>
      </c>
      <c r="S15" s="474"/>
      <c r="T15" s="65">
        <f t="shared" ref="T15" si="7">ROUND(R15*$L$55,0)</f>
        <v>0</v>
      </c>
      <c r="U15" s="49">
        <f t="shared" ref="U15" si="8">R15+T15</f>
        <v>0</v>
      </c>
    </row>
    <row r="16" spans="1:21" ht="13.2" hidden="1" customHeight="1">
      <c r="A16" s="406">
        <f>'Period 1'!A16:F16</f>
        <v>0</v>
      </c>
      <c r="B16" s="407"/>
      <c r="C16" s="407"/>
      <c r="D16" s="407"/>
      <c r="E16" s="407"/>
      <c r="F16" s="408"/>
      <c r="G16" s="35"/>
      <c r="H16" s="27"/>
      <c r="I16" s="5" t="s">
        <v>6</v>
      </c>
      <c r="J16" s="5" t="s">
        <v>7</v>
      </c>
      <c r="K16" s="5"/>
      <c r="L16" s="6" t="s">
        <v>9</v>
      </c>
      <c r="M16" s="6"/>
      <c r="N16" s="28">
        <f t="shared" ref="N16" si="9">N15</f>
        <v>0</v>
      </c>
      <c r="O16" s="97">
        <f t="shared" ref="O16" si="10">ROUND((((N16/G15)*H16*K16)),0)</f>
        <v>0</v>
      </c>
      <c r="P16" s="30"/>
      <c r="Q16" s="190">
        <f t="shared" si="0"/>
        <v>0</v>
      </c>
      <c r="R16" s="475"/>
      <c r="S16" s="476"/>
      <c r="T16" s="66"/>
      <c r="U16" s="90"/>
    </row>
    <row r="17" spans="1:21" ht="13.2" hidden="1" customHeight="1">
      <c r="A17" s="18" t="s">
        <v>196</v>
      </c>
      <c r="B17" s="2" t="s">
        <v>11</v>
      </c>
      <c r="C17" s="2"/>
      <c r="D17" s="2"/>
      <c r="E17" s="2"/>
      <c r="F17" s="2"/>
      <c r="G17" s="84">
        <f>'Period 1'!G17</f>
        <v>9</v>
      </c>
      <c r="H17" s="27"/>
      <c r="I17" s="5" t="s">
        <v>6</v>
      </c>
      <c r="J17" s="5" t="s">
        <v>7</v>
      </c>
      <c r="K17" s="5"/>
      <c r="L17" s="6" t="s">
        <v>8</v>
      </c>
      <c r="M17" s="6"/>
      <c r="N17" s="28">
        <f>ROUND('Period 6'!N17*(1+CoL_P7),0)*Mult_P7</f>
        <v>0</v>
      </c>
      <c r="O17" s="97">
        <f t="shared" ref="O17" si="11">ROUND((((N17/G17)*H17*K17)),0)</f>
        <v>0</v>
      </c>
      <c r="P17" s="28"/>
      <c r="Q17" s="190">
        <f t="shared" si="0"/>
        <v>0</v>
      </c>
      <c r="R17" s="473">
        <f t="shared" ref="R17" si="12">O17+O18</f>
        <v>0</v>
      </c>
      <c r="S17" s="474"/>
      <c r="T17" s="65">
        <f t="shared" ref="T17" si="13">ROUND(R17*$L$55,0)</f>
        <v>0</v>
      </c>
      <c r="U17" s="49">
        <f t="shared" ref="U17" si="14">R17+T17</f>
        <v>0</v>
      </c>
    </row>
    <row r="18" spans="1:21" ht="13.2" hidden="1" customHeight="1">
      <c r="A18" s="406">
        <f>'Period 1'!A18:F18</f>
        <v>0</v>
      </c>
      <c r="B18" s="407"/>
      <c r="C18" s="407"/>
      <c r="D18" s="407"/>
      <c r="E18" s="407"/>
      <c r="F18" s="408"/>
      <c r="G18" s="35"/>
      <c r="H18" s="27"/>
      <c r="I18" s="5" t="s">
        <v>6</v>
      </c>
      <c r="J18" s="5" t="s">
        <v>7</v>
      </c>
      <c r="K18" s="5"/>
      <c r="L18" s="6" t="s">
        <v>9</v>
      </c>
      <c r="M18" s="6"/>
      <c r="N18" s="28">
        <f t="shared" ref="N18" si="15">N17</f>
        <v>0</v>
      </c>
      <c r="O18" s="97">
        <f t="shared" ref="O18" si="16">ROUND((((N18/G17)*H18*K18)),0)</f>
        <v>0</v>
      </c>
      <c r="P18" s="30"/>
      <c r="Q18" s="190">
        <f t="shared" si="0"/>
        <v>0</v>
      </c>
      <c r="R18" s="475"/>
      <c r="S18" s="476"/>
      <c r="T18" s="66"/>
      <c r="U18" s="90"/>
    </row>
    <row r="19" spans="1:21" ht="13.2" hidden="1" customHeight="1">
      <c r="A19" s="18" t="s">
        <v>197</v>
      </c>
      <c r="B19" s="2" t="s">
        <v>11</v>
      </c>
      <c r="C19" s="2"/>
      <c r="D19" s="2"/>
      <c r="E19" s="2"/>
      <c r="F19" s="2"/>
      <c r="G19" s="84">
        <f>'Period 1'!G19</f>
        <v>9</v>
      </c>
      <c r="H19" s="27"/>
      <c r="I19" s="5" t="s">
        <v>6</v>
      </c>
      <c r="J19" s="5" t="s">
        <v>7</v>
      </c>
      <c r="K19" s="5"/>
      <c r="L19" s="6" t="s">
        <v>8</v>
      </c>
      <c r="M19" s="6"/>
      <c r="N19" s="28">
        <f>ROUND('Period 6'!N19*(1+CoL_P7),0)*Mult_P7</f>
        <v>0</v>
      </c>
      <c r="O19" s="97">
        <f t="shared" ref="O19" si="17">ROUND((((N19/G19)*H19*K19)),0)</f>
        <v>0</v>
      </c>
      <c r="P19" s="28"/>
      <c r="Q19" s="190">
        <f t="shared" si="0"/>
        <v>0</v>
      </c>
      <c r="R19" s="473">
        <f t="shared" ref="R19" si="18">O19+O20</f>
        <v>0</v>
      </c>
      <c r="S19" s="474"/>
      <c r="T19" s="65">
        <f t="shared" ref="T19" si="19">ROUND(R19*$L$55,0)</f>
        <v>0</v>
      </c>
      <c r="U19" s="49">
        <f t="shared" ref="U19" si="20">R19+T19</f>
        <v>0</v>
      </c>
    </row>
    <row r="20" spans="1:21" ht="13.2" hidden="1" customHeight="1">
      <c r="A20" s="406">
        <f>'Period 1'!A20:F20</f>
        <v>0</v>
      </c>
      <c r="B20" s="407"/>
      <c r="C20" s="407"/>
      <c r="D20" s="407"/>
      <c r="E20" s="407"/>
      <c r="F20" s="408"/>
      <c r="G20" s="35"/>
      <c r="H20" s="27"/>
      <c r="I20" s="5" t="s">
        <v>6</v>
      </c>
      <c r="J20" s="5" t="s">
        <v>7</v>
      </c>
      <c r="K20" s="5"/>
      <c r="L20" s="6" t="s">
        <v>9</v>
      </c>
      <c r="M20" s="6"/>
      <c r="N20" s="28">
        <f t="shared" ref="N20" si="21">N19</f>
        <v>0</v>
      </c>
      <c r="O20" s="97">
        <f t="shared" ref="O20" si="22">ROUND((((N20/G19)*H20*K20)),0)</f>
        <v>0</v>
      </c>
      <c r="P20" s="30"/>
      <c r="Q20" s="190">
        <f t="shared" si="0"/>
        <v>0</v>
      </c>
      <c r="R20" s="475"/>
      <c r="S20" s="476"/>
      <c r="T20" s="66"/>
      <c r="U20" s="90"/>
    </row>
    <row r="21" spans="1:21" ht="13.2" hidden="1" customHeight="1">
      <c r="A21" s="18" t="s">
        <v>198</v>
      </c>
      <c r="B21" s="2" t="s">
        <v>11</v>
      </c>
      <c r="C21" s="2"/>
      <c r="D21" s="2"/>
      <c r="E21" s="2"/>
      <c r="F21" s="2"/>
      <c r="G21" s="84">
        <f>'Period 1'!G21</f>
        <v>9</v>
      </c>
      <c r="H21" s="27"/>
      <c r="I21" s="5" t="s">
        <v>6</v>
      </c>
      <c r="J21" s="5" t="s">
        <v>7</v>
      </c>
      <c r="K21" s="5"/>
      <c r="L21" s="6" t="s">
        <v>8</v>
      </c>
      <c r="M21" s="6"/>
      <c r="N21" s="28">
        <f>ROUND('Period 6'!N21*(1+CoL_P7),0)*Mult_P7</f>
        <v>0</v>
      </c>
      <c r="O21" s="97">
        <f t="shared" ref="O21" si="23">ROUND((((N21/G21)*H21*K21)),0)</f>
        <v>0</v>
      </c>
      <c r="P21" s="28"/>
      <c r="Q21" s="190">
        <f t="shared" si="0"/>
        <v>0</v>
      </c>
      <c r="R21" s="473">
        <f t="shared" ref="R21" si="24">O21+O22</f>
        <v>0</v>
      </c>
      <c r="S21" s="474"/>
      <c r="T21" s="65">
        <f t="shared" ref="T21" si="25">ROUND(R21*$L$55,0)</f>
        <v>0</v>
      </c>
      <c r="U21" s="49">
        <f t="shared" ref="U21" si="26">R21+T21</f>
        <v>0</v>
      </c>
    </row>
    <row r="22" spans="1:21" ht="13.2" hidden="1" customHeight="1">
      <c r="A22" s="406">
        <f>'Period 1'!A22:F22</f>
        <v>0</v>
      </c>
      <c r="B22" s="407"/>
      <c r="C22" s="407"/>
      <c r="D22" s="407"/>
      <c r="E22" s="407"/>
      <c r="F22" s="408"/>
      <c r="G22" s="35"/>
      <c r="H22" s="27"/>
      <c r="I22" s="5" t="s">
        <v>6</v>
      </c>
      <c r="J22" s="5" t="s">
        <v>7</v>
      </c>
      <c r="K22" s="5"/>
      <c r="L22" s="6" t="s">
        <v>9</v>
      </c>
      <c r="M22" s="6"/>
      <c r="N22" s="28">
        <f t="shared" ref="N22" si="27">N21</f>
        <v>0</v>
      </c>
      <c r="O22" s="97">
        <f t="shared" ref="O22" si="28">ROUND((((N22/G21)*H22*K22)),0)</f>
        <v>0</v>
      </c>
      <c r="P22" s="30"/>
      <c r="Q22" s="190">
        <f t="shared" si="0"/>
        <v>0</v>
      </c>
      <c r="R22" s="475"/>
      <c r="S22" s="476"/>
      <c r="T22" s="66"/>
      <c r="U22" s="90"/>
    </row>
    <row r="23" spans="1:21" ht="13.2" hidden="1" customHeight="1">
      <c r="A23" s="18" t="s">
        <v>199</v>
      </c>
      <c r="B23" s="2" t="s">
        <v>11</v>
      </c>
      <c r="C23" s="2"/>
      <c r="D23" s="2"/>
      <c r="E23" s="2"/>
      <c r="F23" s="2"/>
      <c r="G23" s="84">
        <f>'Period 1'!G23</f>
        <v>9</v>
      </c>
      <c r="H23" s="27"/>
      <c r="I23" s="5" t="s">
        <v>6</v>
      </c>
      <c r="J23" s="5" t="s">
        <v>7</v>
      </c>
      <c r="K23" s="5"/>
      <c r="L23" s="6" t="s">
        <v>8</v>
      </c>
      <c r="M23" s="6"/>
      <c r="N23" s="28">
        <f>ROUND('Period 6'!N23*(1+CoL_P7),0)*Mult_P7</f>
        <v>0</v>
      </c>
      <c r="O23" s="97">
        <f t="shared" ref="O23" si="29">ROUND((((N23/G23)*H23*K23)),0)</f>
        <v>0</v>
      </c>
      <c r="P23" s="28"/>
      <c r="Q23" s="190">
        <f t="shared" si="0"/>
        <v>0</v>
      </c>
      <c r="R23" s="473">
        <f t="shared" ref="R23" si="30">O23+O24</f>
        <v>0</v>
      </c>
      <c r="S23" s="474"/>
      <c r="T23" s="65">
        <f t="shared" ref="T23" si="31">ROUND(R23*$L$55,0)</f>
        <v>0</v>
      </c>
      <c r="U23" s="49">
        <f t="shared" ref="U23" si="32">R23+T23</f>
        <v>0</v>
      </c>
    </row>
    <row r="24" spans="1:21" ht="13.2" hidden="1" customHeight="1">
      <c r="A24" s="406">
        <f>'Period 1'!A24:F24</f>
        <v>0</v>
      </c>
      <c r="B24" s="407"/>
      <c r="C24" s="407"/>
      <c r="D24" s="407"/>
      <c r="E24" s="407"/>
      <c r="F24" s="408"/>
      <c r="G24" s="35"/>
      <c r="H24" s="27"/>
      <c r="I24" s="5" t="s">
        <v>6</v>
      </c>
      <c r="J24" s="5" t="s">
        <v>7</v>
      </c>
      <c r="K24" s="5"/>
      <c r="L24" s="6" t="s">
        <v>9</v>
      </c>
      <c r="M24" s="6"/>
      <c r="N24" s="28">
        <f t="shared" ref="N24" si="33">N23</f>
        <v>0</v>
      </c>
      <c r="O24" s="97">
        <f t="shared" ref="O24" si="34">ROUND((((N24/G23)*H24*K24)),0)</f>
        <v>0</v>
      </c>
      <c r="P24" s="30"/>
      <c r="Q24" s="190">
        <f t="shared" si="0"/>
        <v>0</v>
      </c>
      <c r="R24" s="475"/>
      <c r="S24" s="476"/>
      <c r="T24" s="66"/>
      <c r="U24" s="90"/>
    </row>
    <row r="25" spans="1:21" ht="13.2" hidden="1" customHeight="1">
      <c r="A25" s="18" t="s">
        <v>237</v>
      </c>
      <c r="B25" s="2" t="s">
        <v>11</v>
      </c>
      <c r="C25" s="2"/>
      <c r="D25" s="2"/>
      <c r="E25" s="2"/>
      <c r="F25" s="2"/>
      <c r="G25" s="84">
        <f>'Period 1'!G25</f>
        <v>9</v>
      </c>
      <c r="H25" s="27"/>
      <c r="I25" s="5" t="s">
        <v>6</v>
      </c>
      <c r="J25" s="5" t="s">
        <v>7</v>
      </c>
      <c r="K25" s="5"/>
      <c r="L25" s="6" t="s">
        <v>8</v>
      </c>
      <c r="M25" s="6"/>
      <c r="N25" s="28">
        <f>ROUND('Period 6'!N25*(1+CoL_P7),0)*Mult_P7</f>
        <v>0</v>
      </c>
      <c r="O25" s="97">
        <f t="shared" ref="O25" si="35">ROUND((((N25/G25)*H25*K25)),0)</f>
        <v>0</v>
      </c>
      <c r="P25" s="28"/>
      <c r="Q25" s="190">
        <f t="shared" si="0"/>
        <v>0</v>
      </c>
      <c r="R25" s="473">
        <f t="shared" ref="R25" si="36">O25+O26</f>
        <v>0</v>
      </c>
      <c r="S25" s="474"/>
      <c r="T25" s="306">
        <f>ROUND(R25*$L$55,0)</f>
        <v>0</v>
      </c>
      <c r="U25" s="307">
        <f t="shared" ref="U25" si="37">R25+T25</f>
        <v>0</v>
      </c>
    </row>
    <row r="26" spans="1:21" ht="13.2" hidden="1" customHeight="1">
      <c r="A26" s="406">
        <f>'Period 1'!A26:F26</f>
        <v>0</v>
      </c>
      <c r="B26" s="407"/>
      <c r="C26" s="407"/>
      <c r="D26" s="407"/>
      <c r="E26" s="407"/>
      <c r="F26" s="408"/>
      <c r="G26" s="35"/>
      <c r="H26" s="27"/>
      <c r="I26" s="5" t="s">
        <v>6</v>
      </c>
      <c r="J26" s="5" t="s">
        <v>7</v>
      </c>
      <c r="K26" s="5"/>
      <c r="L26" s="6" t="s">
        <v>9</v>
      </c>
      <c r="M26" s="6"/>
      <c r="N26" s="28">
        <f t="shared" ref="N26" si="38">N25</f>
        <v>0</v>
      </c>
      <c r="O26" s="28">
        <f t="shared" ref="O26" si="39">ROUND((((N26/G25)*H26*K26)),0)</f>
        <v>0</v>
      </c>
      <c r="P26" s="30"/>
      <c r="Q26" s="28">
        <f t="shared" si="0"/>
        <v>0</v>
      </c>
      <c r="R26" s="475"/>
      <c r="S26" s="476"/>
      <c r="T26" s="66"/>
      <c r="U26" s="90"/>
    </row>
    <row r="27" spans="1:21" ht="13.2" hidden="1" customHeight="1">
      <c r="A27" s="18" t="s">
        <v>238</v>
      </c>
      <c r="B27" s="2" t="s">
        <v>11</v>
      </c>
      <c r="C27" s="2"/>
      <c r="D27" s="2"/>
      <c r="E27" s="2"/>
      <c r="F27" s="2"/>
      <c r="G27" s="84">
        <f>'Period 1'!G27</f>
        <v>9</v>
      </c>
      <c r="H27" s="27"/>
      <c r="I27" s="5" t="s">
        <v>6</v>
      </c>
      <c r="J27" s="5" t="s">
        <v>7</v>
      </c>
      <c r="K27" s="5"/>
      <c r="L27" s="6" t="s">
        <v>8</v>
      </c>
      <c r="M27" s="6"/>
      <c r="N27" s="28">
        <f>ROUND('Period 6'!N27*(1+CoL_P7),0)*Mult_P7</f>
        <v>0</v>
      </c>
      <c r="O27" s="28">
        <f t="shared" ref="O27" si="40">ROUND((((N27/G27)*H27*K27)),0)</f>
        <v>0</v>
      </c>
      <c r="P27" s="28"/>
      <c r="Q27" s="28">
        <f t="shared" si="0"/>
        <v>0</v>
      </c>
      <c r="R27" s="473">
        <f t="shared" ref="R27" si="41">O27+O28</f>
        <v>0</v>
      </c>
      <c r="S27" s="474"/>
      <c r="T27" s="65">
        <f>ROUND(R27*$L$55,0)</f>
        <v>0</v>
      </c>
      <c r="U27" s="49">
        <f t="shared" ref="U27" si="42">R27+T27</f>
        <v>0</v>
      </c>
    </row>
    <row r="28" spans="1:21" ht="13.2" hidden="1" customHeight="1">
      <c r="A28" s="406">
        <f>'Period 1'!A28:F28</f>
        <v>0</v>
      </c>
      <c r="B28" s="407"/>
      <c r="C28" s="407"/>
      <c r="D28" s="407"/>
      <c r="E28" s="407"/>
      <c r="F28" s="408"/>
      <c r="G28" s="35"/>
      <c r="H28" s="27"/>
      <c r="I28" s="5" t="s">
        <v>6</v>
      </c>
      <c r="J28" s="5" t="s">
        <v>7</v>
      </c>
      <c r="K28" s="5"/>
      <c r="L28" s="6" t="s">
        <v>9</v>
      </c>
      <c r="M28" s="6"/>
      <c r="N28" s="28">
        <f t="shared" ref="N28" si="43">N27</f>
        <v>0</v>
      </c>
      <c r="O28" s="28">
        <f t="shared" ref="O28" si="44">ROUND((((N28/G27)*H28*K28)),0)</f>
        <v>0</v>
      </c>
      <c r="P28" s="30"/>
      <c r="Q28" s="28">
        <f t="shared" si="0"/>
        <v>0</v>
      </c>
      <c r="R28" s="475"/>
      <c r="S28" s="476"/>
      <c r="T28" s="66"/>
      <c r="U28" s="90"/>
    </row>
    <row r="29" spans="1:21" ht="13.2" hidden="1" customHeight="1">
      <c r="A29" s="18" t="s">
        <v>239</v>
      </c>
      <c r="B29" s="2" t="s">
        <v>11</v>
      </c>
      <c r="C29" s="2"/>
      <c r="D29" s="2"/>
      <c r="E29" s="2"/>
      <c r="F29" s="2"/>
      <c r="G29" s="84">
        <f>'Period 1'!G29</f>
        <v>9</v>
      </c>
      <c r="H29" s="27"/>
      <c r="I29" s="5" t="s">
        <v>6</v>
      </c>
      <c r="J29" s="5" t="s">
        <v>7</v>
      </c>
      <c r="K29" s="5"/>
      <c r="L29" s="6" t="s">
        <v>8</v>
      </c>
      <c r="M29" s="6"/>
      <c r="N29" s="28">
        <f>ROUND('Period 6'!N29*(1+CoL_P7),0)*Mult_P7</f>
        <v>0</v>
      </c>
      <c r="O29" s="28">
        <f t="shared" ref="O29" si="45">ROUND((((N29/G29)*H29*K29)),0)</f>
        <v>0</v>
      </c>
      <c r="P29" s="28"/>
      <c r="Q29" s="28">
        <f t="shared" si="0"/>
        <v>0</v>
      </c>
      <c r="R29" s="473">
        <f t="shared" ref="R29" si="46">O29+O30</f>
        <v>0</v>
      </c>
      <c r="S29" s="474"/>
      <c r="T29" s="65">
        <f>ROUND(R29*$L$55,0)</f>
        <v>0</v>
      </c>
      <c r="U29" s="49">
        <f t="shared" ref="U29" si="47">R29+T29</f>
        <v>0</v>
      </c>
    </row>
    <row r="30" spans="1:21" ht="13.2" hidden="1" customHeight="1">
      <c r="A30" s="406">
        <f>'Period 1'!A30:F30</f>
        <v>0</v>
      </c>
      <c r="B30" s="407"/>
      <c r="C30" s="407"/>
      <c r="D30" s="407"/>
      <c r="E30" s="407"/>
      <c r="F30" s="408"/>
      <c r="G30" s="35"/>
      <c r="H30" s="27"/>
      <c r="I30" s="5" t="s">
        <v>6</v>
      </c>
      <c r="J30" s="5" t="s">
        <v>7</v>
      </c>
      <c r="K30" s="5"/>
      <c r="L30" s="6" t="s">
        <v>9</v>
      </c>
      <c r="M30" s="6"/>
      <c r="N30" s="28">
        <f t="shared" ref="N30" si="48">N29</f>
        <v>0</v>
      </c>
      <c r="O30" s="28">
        <f t="shared" ref="O30" si="49">ROUND((((N30/G29)*H30*K30)),0)</f>
        <v>0</v>
      </c>
      <c r="P30" s="30"/>
      <c r="Q30" s="28">
        <f t="shared" si="0"/>
        <v>0</v>
      </c>
      <c r="R30" s="475"/>
      <c r="S30" s="476"/>
      <c r="T30" s="66"/>
      <c r="U30" s="90"/>
    </row>
    <row r="31" spans="1:21" ht="13.2" hidden="1" customHeight="1">
      <c r="A31" s="18" t="s">
        <v>240</v>
      </c>
      <c r="B31" s="2" t="s">
        <v>11</v>
      </c>
      <c r="C31" s="2"/>
      <c r="D31" s="2"/>
      <c r="E31" s="2"/>
      <c r="F31" s="2"/>
      <c r="G31" s="84">
        <f>'Period 1'!G31</f>
        <v>9</v>
      </c>
      <c r="H31" s="27"/>
      <c r="I31" s="5" t="s">
        <v>6</v>
      </c>
      <c r="J31" s="5" t="s">
        <v>7</v>
      </c>
      <c r="K31" s="5"/>
      <c r="L31" s="6" t="s">
        <v>8</v>
      </c>
      <c r="M31" s="6"/>
      <c r="N31" s="28">
        <f>ROUND('Period 6'!N31*(1+CoL_P7),0)*Mult_P7</f>
        <v>0</v>
      </c>
      <c r="O31" s="28">
        <f t="shared" ref="O31" si="50">ROUND((((N31/G31)*H31*K31)),0)</f>
        <v>0</v>
      </c>
      <c r="P31" s="28"/>
      <c r="Q31" s="28">
        <f t="shared" si="0"/>
        <v>0</v>
      </c>
      <c r="R31" s="473">
        <f>O31+O32</f>
        <v>0</v>
      </c>
      <c r="S31" s="474"/>
      <c r="T31" s="65">
        <f>ROUND(R31*$L$55,0)</f>
        <v>0</v>
      </c>
      <c r="U31" s="49">
        <f t="shared" ref="U31" si="51">R31+T31</f>
        <v>0</v>
      </c>
    </row>
    <row r="32" spans="1:21" ht="13.2" hidden="1" customHeight="1">
      <c r="A32" s="406">
        <f>'Period 1'!A32:F32</f>
        <v>0</v>
      </c>
      <c r="B32" s="407"/>
      <c r="C32" s="407"/>
      <c r="D32" s="407"/>
      <c r="E32" s="407"/>
      <c r="F32" s="408"/>
      <c r="G32" s="35"/>
      <c r="H32" s="27"/>
      <c r="I32" s="5" t="s">
        <v>6</v>
      </c>
      <c r="J32" s="5" t="s">
        <v>7</v>
      </c>
      <c r="K32" s="5"/>
      <c r="L32" s="6" t="s">
        <v>9</v>
      </c>
      <c r="M32" s="6"/>
      <c r="N32" s="28">
        <f t="shared" ref="N32" si="52">N31</f>
        <v>0</v>
      </c>
      <c r="O32" s="28">
        <f t="shared" ref="O32" si="53">ROUND((((N32/G31)*H32*K32)),0)</f>
        <v>0</v>
      </c>
      <c r="P32" s="30"/>
      <c r="Q32" s="28">
        <f t="shared" si="0"/>
        <v>0</v>
      </c>
      <c r="R32" s="475"/>
      <c r="S32" s="476"/>
      <c r="T32" s="66"/>
      <c r="U32" s="90"/>
    </row>
    <row r="33" spans="1:21" ht="13.2" hidden="1" customHeight="1">
      <c r="A33" s="18" t="s">
        <v>241</v>
      </c>
      <c r="B33" s="2" t="s">
        <v>11</v>
      </c>
      <c r="C33" s="2"/>
      <c r="D33" s="2"/>
      <c r="E33" s="2"/>
      <c r="F33" s="2"/>
      <c r="G33" s="84">
        <f>'Period 1'!G33</f>
        <v>9</v>
      </c>
      <c r="H33" s="27"/>
      <c r="I33" s="5" t="s">
        <v>6</v>
      </c>
      <c r="J33" s="5" t="s">
        <v>7</v>
      </c>
      <c r="K33" s="5"/>
      <c r="L33" s="6" t="s">
        <v>8</v>
      </c>
      <c r="M33" s="6"/>
      <c r="N33" s="28">
        <f>ROUND('Period 6'!N33*(1+CoL_P7),0)*Mult_P7</f>
        <v>0</v>
      </c>
      <c r="O33" s="28">
        <f t="shared" ref="O33" si="54">ROUND((((N33/G33)*H33*K33)),0)</f>
        <v>0</v>
      </c>
      <c r="P33" s="28"/>
      <c r="Q33" s="28">
        <f t="shared" si="0"/>
        <v>0</v>
      </c>
      <c r="R33" s="473">
        <f t="shared" ref="R33" si="55">O33+O34</f>
        <v>0</v>
      </c>
      <c r="S33" s="474"/>
      <c r="T33" s="65">
        <f>ROUND(R33*$L$55,0)</f>
        <v>0</v>
      </c>
      <c r="U33" s="49">
        <f t="shared" ref="U33" si="56">R33+T33</f>
        <v>0</v>
      </c>
    </row>
    <row r="34" spans="1:21" ht="13.2" hidden="1" customHeight="1">
      <c r="A34" s="406">
        <f>'Period 1'!A34:F34</f>
        <v>0</v>
      </c>
      <c r="B34" s="407"/>
      <c r="C34" s="407"/>
      <c r="D34" s="407"/>
      <c r="E34" s="407"/>
      <c r="F34" s="408"/>
      <c r="G34" s="35"/>
      <c r="H34" s="27"/>
      <c r="I34" s="5" t="s">
        <v>6</v>
      </c>
      <c r="J34" s="5" t="s">
        <v>7</v>
      </c>
      <c r="K34" s="5"/>
      <c r="L34" s="6" t="s">
        <v>9</v>
      </c>
      <c r="M34" s="6"/>
      <c r="N34" s="28">
        <f t="shared" ref="N34" si="57">N33</f>
        <v>0</v>
      </c>
      <c r="O34" s="28">
        <f t="shared" ref="O34" si="58">ROUND((((N34/G33)*H34*K34)),0)</f>
        <v>0</v>
      </c>
      <c r="P34" s="30"/>
      <c r="Q34" s="28">
        <f t="shared" si="0"/>
        <v>0</v>
      </c>
      <c r="R34" s="475"/>
      <c r="S34" s="476"/>
      <c r="T34" s="66"/>
      <c r="U34" s="90"/>
    </row>
    <row r="35" spans="1:21" ht="13.2" hidden="1" customHeight="1">
      <c r="A35" s="18" t="s">
        <v>242</v>
      </c>
      <c r="B35" s="2" t="s">
        <v>11</v>
      </c>
      <c r="C35" s="2"/>
      <c r="D35" s="2"/>
      <c r="E35" s="2"/>
      <c r="F35" s="2"/>
      <c r="G35" s="84">
        <f>'Period 1'!G35</f>
        <v>9</v>
      </c>
      <c r="H35" s="27"/>
      <c r="I35" s="5" t="s">
        <v>6</v>
      </c>
      <c r="J35" s="5" t="s">
        <v>7</v>
      </c>
      <c r="K35" s="5"/>
      <c r="L35" s="6" t="s">
        <v>8</v>
      </c>
      <c r="M35" s="6"/>
      <c r="N35" s="28">
        <f>ROUND('Period 6'!N35*(1+CoL_P7),0)*Mult_P7</f>
        <v>0</v>
      </c>
      <c r="O35" s="28">
        <f t="shared" ref="O35" si="59">ROUND((((N35/G35)*H35*K35)),0)</f>
        <v>0</v>
      </c>
      <c r="P35" s="28"/>
      <c r="Q35" s="28">
        <f t="shared" si="0"/>
        <v>0</v>
      </c>
      <c r="R35" s="473">
        <f t="shared" ref="R35" si="60">O35+O36</f>
        <v>0</v>
      </c>
      <c r="S35" s="474"/>
      <c r="T35" s="65">
        <f>ROUND(R35*$L$55,0)</f>
        <v>0</v>
      </c>
      <c r="U35" s="49">
        <f t="shared" ref="U35" si="61">R35+T35</f>
        <v>0</v>
      </c>
    </row>
    <row r="36" spans="1:21" ht="13.2" hidden="1" customHeight="1">
      <c r="A36" s="406">
        <f>'Period 1'!A36:F36</f>
        <v>0</v>
      </c>
      <c r="B36" s="407"/>
      <c r="C36" s="407"/>
      <c r="D36" s="407"/>
      <c r="E36" s="407"/>
      <c r="F36" s="408"/>
      <c r="G36" s="35"/>
      <c r="H36" s="27"/>
      <c r="I36" s="5" t="s">
        <v>6</v>
      </c>
      <c r="J36" s="5" t="s">
        <v>7</v>
      </c>
      <c r="K36" s="5"/>
      <c r="L36" s="6" t="s">
        <v>9</v>
      </c>
      <c r="M36" s="6"/>
      <c r="N36" s="28">
        <f t="shared" ref="N36" si="62">N35</f>
        <v>0</v>
      </c>
      <c r="O36" s="28">
        <f t="shared" ref="O36" si="63">ROUND((((N36/G35)*H36*K36)),0)</f>
        <v>0</v>
      </c>
      <c r="P36" s="30"/>
      <c r="Q36" s="28">
        <f t="shared" si="0"/>
        <v>0</v>
      </c>
      <c r="R36" s="475"/>
      <c r="S36" s="476"/>
      <c r="T36" s="66"/>
      <c r="U36" s="90"/>
    </row>
    <row r="37" spans="1:21" ht="13.2" hidden="1" customHeight="1">
      <c r="A37" s="18" t="s">
        <v>243</v>
      </c>
      <c r="B37" s="2" t="s">
        <v>11</v>
      </c>
      <c r="C37" s="2"/>
      <c r="D37" s="2"/>
      <c r="E37" s="2"/>
      <c r="F37" s="2"/>
      <c r="G37" s="84">
        <f>'Period 1'!G37</f>
        <v>9</v>
      </c>
      <c r="H37" s="27"/>
      <c r="I37" s="5" t="s">
        <v>6</v>
      </c>
      <c r="J37" s="5" t="s">
        <v>7</v>
      </c>
      <c r="K37" s="5"/>
      <c r="L37" s="6" t="s">
        <v>8</v>
      </c>
      <c r="M37" s="6"/>
      <c r="N37" s="28">
        <f>ROUND('Period 6'!N37*(1+CoL_P7),0)*Mult_P7</f>
        <v>0</v>
      </c>
      <c r="O37" s="28">
        <f t="shared" ref="O37" si="64">ROUND((((N37/G37)*H37*K37)),0)</f>
        <v>0</v>
      </c>
      <c r="P37" s="28"/>
      <c r="Q37" s="28">
        <f t="shared" si="0"/>
        <v>0</v>
      </c>
      <c r="R37" s="473">
        <f t="shared" ref="R37" si="65">O37+O38</f>
        <v>0</v>
      </c>
      <c r="S37" s="474"/>
      <c r="T37" s="65">
        <f>ROUND(R37*$L$55,0)</f>
        <v>0</v>
      </c>
      <c r="U37" s="49">
        <f t="shared" ref="U37" si="66">R37+T37</f>
        <v>0</v>
      </c>
    </row>
    <row r="38" spans="1:21" ht="13.2" hidden="1" customHeight="1">
      <c r="A38" s="406">
        <f>'Period 1'!A38:F38</f>
        <v>0</v>
      </c>
      <c r="B38" s="407"/>
      <c r="C38" s="407"/>
      <c r="D38" s="407"/>
      <c r="E38" s="407"/>
      <c r="F38" s="408"/>
      <c r="G38" s="35"/>
      <c r="H38" s="27"/>
      <c r="I38" s="5" t="s">
        <v>6</v>
      </c>
      <c r="J38" s="5" t="s">
        <v>7</v>
      </c>
      <c r="K38" s="5"/>
      <c r="L38" s="6" t="s">
        <v>9</v>
      </c>
      <c r="M38" s="6"/>
      <c r="N38" s="28">
        <f t="shared" ref="N38" si="67">N37</f>
        <v>0</v>
      </c>
      <c r="O38" s="28">
        <f t="shared" ref="O38" si="68">ROUND((((N38/G37)*H38*K38)),0)</f>
        <v>0</v>
      </c>
      <c r="P38" s="30"/>
      <c r="Q38" s="28">
        <f t="shared" si="0"/>
        <v>0</v>
      </c>
      <c r="R38" s="475"/>
      <c r="S38" s="476"/>
      <c r="T38" s="66"/>
      <c r="U38" s="90"/>
    </row>
    <row r="39" spans="1:21" ht="13.2" hidden="1" customHeight="1">
      <c r="A39" s="18" t="s">
        <v>244</v>
      </c>
      <c r="B39" s="2" t="s">
        <v>11</v>
      </c>
      <c r="C39" s="2"/>
      <c r="D39" s="2"/>
      <c r="E39" s="2"/>
      <c r="F39" s="2"/>
      <c r="G39" s="84">
        <f>'Period 1'!G39</f>
        <v>9</v>
      </c>
      <c r="H39" s="27"/>
      <c r="I39" s="5" t="s">
        <v>6</v>
      </c>
      <c r="J39" s="5" t="s">
        <v>7</v>
      </c>
      <c r="K39" s="5"/>
      <c r="L39" s="6" t="s">
        <v>8</v>
      </c>
      <c r="M39" s="6"/>
      <c r="N39" s="28">
        <f>ROUND('Period 6'!N39*(1+CoL_P7),0)*Mult_P7</f>
        <v>0</v>
      </c>
      <c r="O39" s="28">
        <f t="shared" ref="O39" si="69">ROUND((((N39/G39)*H39*K39)),0)</f>
        <v>0</v>
      </c>
      <c r="P39" s="28"/>
      <c r="Q39" s="28">
        <f t="shared" si="0"/>
        <v>0</v>
      </c>
      <c r="R39" s="473">
        <f t="shared" ref="R39" si="70">O39+O40</f>
        <v>0</v>
      </c>
      <c r="S39" s="474"/>
      <c r="T39" s="65">
        <f>ROUND(R39*$L$55,0)</f>
        <v>0</v>
      </c>
      <c r="U39" s="49">
        <f t="shared" ref="U39" si="71">R39+T39</f>
        <v>0</v>
      </c>
    </row>
    <row r="40" spans="1:21" ht="13.2" hidden="1" customHeight="1">
      <c r="A40" s="406">
        <f>'Period 1'!A40:F40</f>
        <v>0</v>
      </c>
      <c r="B40" s="407"/>
      <c r="C40" s="407"/>
      <c r="D40" s="407"/>
      <c r="E40" s="407"/>
      <c r="F40" s="408"/>
      <c r="G40" s="35"/>
      <c r="H40" s="27"/>
      <c r="I40" s="5" t="s">
        <v>6</v>
      </c>
      <c r="J40" s="5" t="s">
        <v>7</v>
      </c>
      <c r="K40" s="5"/>
      <c r="L40" s="6" t="s">
        <v>9</v>
      </c>
      <c r="M40" s="6"/>
      <c r="N40" s="28">
        <f t="shared" ref="N40" si="72">N39</f>
        <v>0</v>
      </c>
      <c r="O40" s="28">
        <f t="shared" ref="O40" si="73">ROUND((((N40/G39)*H40*K40)),0)</f>
        <v>0</v>
      </c>
      <c r="P40" s="30"/>
      <c r="Q40" s="28">
        <f t="shared" si="0"/>
        <v>0</v>
      </c>
      <c r="R40" s="475"/>
      <c r="S40" s="476"/>
      <c r="T40" s="66"/>
      <c r="U40" s="90"/>
    </row>
    <row r="41" spans="1:21" ht="13.2" hidden="1" customHeight="1">
      <c r="A41" s="18" t="s">
        <v>245</v>
      </c>
      <c r="B41" s="2" t="s">
        <v>11</v>
      </c>
      <c r="C41" s="2"/>
      <c r="D41" s="2"/>
      <c r="E41" s="2"/>
      <c r="F41" s="2"/>
      <c r="G41" s="84">
        <f>'Period 1'!G41</f>
        <v>9</v>
      </c>
      <c r="H41" s="27"/>
      <c r="I41" s="5" t="s">
        <v>6</v>
      </c>
      <c r="J41" s="5" t="s">
        <v>7</v>
      </c>
      <c r="K41" s="5"/>
      <c r="L41" s="6" t="s">
        <v>8</v>
      </c>
      <c r="M41" s="6"/>
      <c r="N41" s="28">
        <f>ROUND('Period 6'!N41*(1+CoL_P7),0)*Mult_P7</f>
        <v>0</v>
      </c>
      <c r="O41" s="28">
        <f t="shared" ref="O41" si="74">ROUND((((N41/G41)*H41*K41)),0)</f>
        <v>0</v>
      </c>
      <c r="P41" s="28"/>
      <c r="Q41" s="28">
        <f t="shared" si="0"/>
        <v>0</v>
      </c>
      <c r="R41" s="473">
        <f t="shared" ref="R41" si="75">O41+O42</f>
        <v>0</v>
      </c>
      <c r="S41" s="474"/>
      <c r="T41" s="65">
        <f>ROUND(R41*$L$55,0)</f>
        <v>0</v>
      </c>
      <c r="U41" s="49">
        <f t="shared" ref="U41" si="76">R41+T41</f>
        <v>0</v>
      </c>
    </row>
    <row r="42" spans="1:21" ht="13.2" hidden="1" customHeight="1">
      <c r="A42" s="406">
        <f>'Period 1'!A42:F42</f>
        <v>0</v>
      </c>
      <c r="B42" s="407"/>
      <c r="C42" s="407"/>
      <c r="D42" s="407"/>
      <c r="E42" s="407"/>
      <c r="F42" s="408"/>
      <c r="G42" s="35"/>
      <c r="H42" s="27"/>
      <c r="I42" s="5" t="s">
        <v>6</v>
      </c>
      <c r="J42" s="5" t="s">
        <v>7</v>
      </c>
      <c r="K42" s="5"/>
      <c r="L42" s="6" t="s">
        <v>9</v>
      </c>
      <c r="M42" s="6"/>
      <c r="N42" s="28">
        <f t="shared" ref="N42" si="77">N41</f>
        <v>0</v>
      </c>
      <c r="O42" s="28">
        <f t="shared" ref="O42" si="78">ROUND((((N42/G41)*H42*K42)),0)</f>
        <v>0</v>
      </c>
      <c r="P42" s="30"/>
      <c r="Q42" s="28">
        <f t="shared" si="0"/>
        <v>0</v>
      </c>
      <c r="R42" s="475"/>
      <c r="S42" s="476"/>
      <c r="T42" s="66"/>
      <c r="U42" s="90"/>
    </row>
    <row r="43" spans="1:21" ht="13.2" hidden="1" customHeight="1">
      <c r="A43" s="18" t="s">
        <v>247</v>
      </c>
      <c r="B43" s="2" t="s">
        <v>11</v>
      </c>
      <c r="C43" s="2"/>
      <c r="D43" s="2"/>
      <c r="E43" s="2"/>
      <c r="F43" s="2"/>
      <c r="G43" s="84">
        <f>'Period 1'!G43</f>
        <v>9</v>
      </c>
      <c r="H43" s="27"/>
      <c r="I43" s="5" t="s">
        <v>6</v>
      </c>
      <c r="J43" s="5" t="s">
        <v>7</v>
      </c>
      <c r="K43" s="5"/>
      <c r="L43" s="6" t="s">
        <v>8</v>
      </c>
      <c r="M43" s="6"/>
      <c r="N43" s="28">
        <f>ROUND('Period 6'!N43*(1+CoL_P7),0)*Mult_P7</f>
        <v>0</v>
      </c>
      <c r="O43" s="28">
        <f t="shared" ref="O43" si="79">ROUND((((N43/G43)*H43*K43)),0)</f>
        <v>0</v>
      </c>
      <c r="P43" s="28"/>
      <c r="Q43" s="28">
        <f t="shared" si="0"/>
        <v>0</v>
      </c>
      <c r="R43" s="473">
        <f t="shared" ref="R43" si="80">O43+O44</f>
        <v>0</v>
      </c>
      <c r="S43" s="474"/>
      <c r="T43" s="65">
        <f>ROUND(R43*$L$55,0)</f>
        <v>0</v>
      </c>
      <c r="U43" s="49">
        <f t="shared" ref="U43" si="81">R43+T43</f>
        <v>0</v>
      </c>
    </row>
    <row r="44" spans="1:21" ht="13.2" hidden="1" customHeight="1">
      <c r="A44" s="406">
        <f>'Period 1'!A44:F44</f>
        <v>0</v>
      </c>
      <c r="B44" s="407"/>
      <c r="C44" s="407"/>
      <c r="D44" s="407"/>
      <c r="E44" s="407"/>
      <c r="F44" s="408"/>
      <c r="G44" s="35"/>
      <c r="H44" s="27"/>
      <c r="I44" s="5" t="s">
        <v>6</v>
      </c>
      <c r="J44" s="5" t="s">
        <v>7</v>
      </c>
      <c r="K44" s="5"/>
      <c r="L44" s="6" t="s">
        <v>9</v>
      </c>
      <c r="M44" s="6"/>
      <c r="N44" s="28">
        <f t="shared" ref="N44" si="82">N43</f>
        <v>0</v>
      </c>
      <c r="O44" s="28">
        <f t="shared" ref="O44" si="83">ROUND((((N44/G43)*H44*K44)),0)</f>
        <v>0</v>
      </c>
      <c r="P44" s="30"/>
      <c r="Q44" s="28">
        <f t="shared" si="0"/>
        <v>0</v>
      </c>
      <c r="R44" s="475"/>
      <c r="S44" s="476"/>
      <c r="T44" s="66"/>
      <c r="U44" s="90"/>
    </row>
    <row r="45" spans="1:21" ht="13.2" hidden="1" customHeight="1">
      <c r="A45" s="18" t="s">
        <v>246</v>
      </c>
      <c r="B45" s="2" t="s">
        <v>11</v>
      </c>
      <c r="C45" s="2"/>
      <c r="D45" s="2"/>
      <c r="E45" s="2"/>
      <c r="F45" s="2"/>
      <c r="G45" s="84">
        <f>'Period 1'!G45</f>
        <v>9</v>
      </c>
      <c r="H45" s="27"/>
      <c r="I45" s="5" t="s">
        <v>6</v>
      </c>
      <c r="J45" s="5" t="s">
        <v>7</v>
      </c>
      <c r="K45" s="5"/>
      <c r="L45" s="6" t="s">
        <v>8</v>
      </c>
      <c r="M45" s="6"/>
      <c r="N45" s="28">
        <f>ROUND('Period 6'!N45*(1+CoL_P7),0)*Mult_P7</f>
        <v>0</v>
      </c>
      <c r="O45" s="28">
        <f t="shared" ref="O45" si="84">ROUND((((N45/G45)*H45*K45)),0)</f>
        <v>0</v>
      </c>
      <c r="P45" s="28"/>
      <c r="Q45" s="28">
        <f t="shared" si="0"/>
        <v>0</v>
      </c>
      <c r="R45" s="473">
        <f t="shared" ref="R45" si="85">O45+O46</f>
        <v>0</v>
      </c>
      <c r="S45" s="474"/>
      <c r="T45" s="65">
        <f>ROUND(R45*$L$55,0)</f>
        <v>0</v>
      </c>
      <c r="U45" s="49">
        <f t="shared" ref="U45" si="86">R45+T45</f>
        <v>0</v>
      </c>
    </row>
    <row r="46" spans="1:21" ht="13.2" hidden="1" customHeight="1">
      <c r="A46" s="406">
        <f>'Period 1'!A46:F46</f>
        <v>0</v>
      </c>
      <c r="B46" s="407"/>
      <c r="C46" s="407"/>
      <c r="D46" s="407"/>
      <c r="E46" s="407"/>
      <c r="F46" s="408"/>
      <c r="G46" s="35"/>
      <c r="H46" s="27"/>
      <c r="I46" s="5" t="s">
        <v>6</v>
      </c>
      <c r="J46" s="5" t="s">
        <v>7</v>
      </c>
      <c r="K46" s="5"/>
      <c r="L46" s="6" t="s">
        <v>9</v>
      </c>
      <c r="M46" s="6"/>
      <c r="N46" s="28">
        <f t="shared" ref="N46" si="87">N45</f>
        <v>0</v>
      </c>
      <c r="O46" s="28">
        <f t="shared" ref="O46" si="88">ROUND((((N46/G45)*H46*K46)),0)</f>
        <v>0</v>
      </c>
      <c r="P46" s="30"/>
      <c r="Q46" s="28">
        <f t="shared" si="0"/>
        <v>0</v>
      </c>
      <c r="R46" s="475"/>
      <c r="S46" s="476"/>
      <c r="T46" s="66"/>
      <c r="U46" s="90"/>
    </row>
    <row r="47" spans="1:21" ht="13.2" hidden="1" customHeight="1">
      <c r="A47" s="18" t="s">
        <v>248</v>
      </c>
      <c r="B47" s="2" t="s">
        <v>11</v>
      </c>
      <c r="C47" s="2"/>
      <c r="D47" s="2"/>
      <c r="E47" s="2"/>
      <c r="F47" s="2"/>
      <c r="G47" s="84">
        <f>'Period 1'!G47</f>
        <v>9</v>
      </c>
      <c r="H47" s="27"/>
      <c r="I47" s="5" t="s">
        <v>6</v>
      </c>
      <c r="J47" s="5" t="s">
        <v>7</v>
      </c>
      <c r="K47" s="5"/>
      <c r="L47" s="6" t="s">
        <v>8</v>
      </c>
      <c r="M47" s="6"/>
      <c r="N47" s="28">
        <f>ROUND('Period 6'!N47*(1+CoL_P7),0)*Mult_P7</f>
        <v>0</v>
      </c>
      <c r="O47" s="28">
        <f t="shared" ref="O47" si="89">ROUND((((N47/G47)*H47*K47)),0)</f>
        <v>0</v>
      </c>
      <c r="P47" s="28"/>
      <c r="Q47" s="28">
        <f t="shared" si="0"/>
        <v>0</v>
      </c>
      <c r="R47" s="473">
        <f t="shared" ref="R47" si="90">O47+O48</f>
        <v>0</v>
      </c>
      <c r="S47" s="474"/>
      <c r="T47" s="65">
        <f>ROUND(R47*$L$55,0)</f>
        <v>0</v>
      </c>
      <c r="U47" s="49">
        <f t="shared" ref="U47" si="91">R47+T47</f>
        <v>0</v>
      </c>
    </row>
    <row r="48" spans="1:21" ht="13.2" hidden="1" customHeight="1">
      <c r="A48" s="406">
        <f>'Period 1'!A48:F48</f>
        <v>0</v>
      </c>
      <c r="B48" s="407"/>
      <c r="C48" s="407"/>
      <c r="D48" s="407"/>
      <c r="E48" s="407"/>
      <c r="F48" s="408"/>
      <c r="G48" s="35"/>
      <c r="H48" s="27"/>
      <c r="I48" s="5" t="s">
        <v>6</v>
      </c>
      <c r="J48" s="5" t="s">
        <v>7</v>
      </c>
      <c r="K48" s="5"/>
      <c r="L48" s="6" t="s">
        <v>9</v>
      </c>
      <c r="M48" s="6"/>
      <c r="N48" s="28">
        <f t="shared" ref="N48" si="92">N47</f>
        <v>0</v>
      </c>
      <c r="O48" s="28">
        <f t="shared" ref="O48" si="93">ROUND((((N48/G47)*H48*K48)),0)</f>
        <v>0</v>
      </c>
      <c r="P48" s="30"/>
      <c r="Q48" s="28">
        <f t="shared" si="0"/>
        <v>0</v>
      </c>
      <c r="R48" s="475"/>
      <c r="S48" s="476"/>
      <c r="T48" s="66"/>
      <c r="U48" s="90"/>
    </row>
    <row r="49" spans="1:21" ht="13.2" hidden="1" customHeight="1">
      <c r="A49" s="18" t="s">
        <v>251</v>
      </c>
      <c r="B49" s="2" t="s">
        <v>11</v>
      </c>
      <c r="C49" s="2"/>
      <c r="D49" s="2"/>
      <c r="E49" s="2"/>
      <c r="F49" s="2"/>
      <c r="G49" s="84">
        <f>'Period 1'!G49</f>
        <v>9</v>
      </c>
      <c r="H49" s="27"/>
      <c r="I49" s="5" t="s">
        <v>6</v>
      </c>
      <c r="J49" s="5" t="s">
        <v>7</v>
      </c>
      <c r="K49" s="5"/>
      <c r="L49" s="6" t="s">
        <v>8</v>
      </c>
      <c r="M49" s="6"/>
      <c r="N49" s="28">
        <f>ROUND('Period 6'!N49*(1+CoL_P7),0)*Mult_P7</f>
        <v>0</v>
      </c>
      <c r="O49" s="28">
        <f t="shared" ref="O49" si="94">ROUND((((N49/G49)*H49*K49)),0)</f>
        <v>0</v>
      </c>
      <c r="P49" s="28"/>
      <c r="Q49" s="28">
        <f t="shared" si="0"/>
        <v>0</v>
      </c>
      <c r="R49" s="473">
        <f t="shared" ref="R49" si="95">O49+O50</f>
        <v>0</v>
      </c>
      <c r="S49" s="474"/>
      <c r="T49" s="65">
        <f>ROUND(R49*$L$55,0)</f>
        <v>0</v>
      </c>
      <c r="U49" s="49">
        <f t="shared" ref="U49" si="96">R49+T49</f>
        <v>0</v>
      </c>
    </row>
    <row r="50" spans="1:21" ht="13.2" hidden="1" customHeight="1">
      <c r="A50" s="406">
        <f>'Period 1'!A50:F50</f>
        <v>0</v>
      </c>
      <c r="B50" s="407"/>
      <c r="C50" s="407"/>
      <c r="D50" s="407"/>
      <c r="E50" s="407"/>
      <c r="F50" s="408"/>
      <c r="G50" s="35"/>
      <c r="H50" s="27"/>
      <c r="I50" s="5" t="s">
        <v>6</v>
      </c>
      <c r="J50" s="5" t="s">
        <v>7</v>
      </c>
      <c r="K50" s="5"/>
      <c r="L50" s="6" t="s">
        <v>9</v>
      </c>
      <c r="M50" s="6"/>
      <c r="N50" s="28">
        <f t="shared" ref="N50" si="97">N49</f>
        <v>0</v>
      </c>
      <c r="O50" s="28">
        <f t="shared" ref="O50" si="98">ROUND((((N50/G49)*H50*K50)),0)</f>
        <v>0</v>
      </c>
      <c r="P50" s="30"/>
      <c r="Q50" s="28">
        <f t="shared" si="0"/>
        <v>0</v>
      </c>
      <c r="R50" s="475"/>
      <c r="S50" s="476"/>
      <c r="T50" s="66"/>
      <c r="U50" s="90"/>
    </row>
    <row r="51" spans="1:21" ht="13.2" hidden="1" customHeight="1">
      <c r="A51" s="18" t="s">
        <v>250</v>
      </c>
      <c r="B51" s="2" t="s">
        <v>11</v>
      </c>
      <c r="C51" s="2"/>
      <c r="D51" s="2"/>
      <c r="E51" s="2"/>
      <c r="F51" s="2"/>
      <c r="G51" s="84">
        <f>'Period 1'!G51</f>
        <v>9</v>
      </c>
      <c r="H51" s="27"/>
      <c r="I51" s="5" t="s">
        <v>6</v>
      </c>
      <c r="J51" s="5" t="s">
        <v>7</v>
      </c>
      <c r="K51" s="5"/>
      <c r="L51" s="6" t="s">
        <v>8</v>
      </c>
      <c r="M51" s="6"/>
      <c r="N51" s="28">
        <f>ROUND('Period 6'!N51*(1+CoL_P7),0)*Mult_P7</f>
        <v>0</v>
      </c>
      <c r="O51" s="28">
        <f t="shared" ref="O51" si="99">ROUND((((N51/G51)*H51*K51)),0)</f>
        <v>0</v>
      </c>
      <c r="P51" s="28"/>
      <c r="Q51" s="28">
        <f t="shared" si="0"/>
        <v>0</v>
      </c>
      <c r="R51" s="473">
        <f t="shared" ref="R51" si="100">O51+O52</f>
        <v>0</v>
      </c>
      <c r="S51" s="474"/>
      <c r="T51" s="65">
        <f>ROUND(R51*$L$55,0)</f>
        <v>0</v>
      </c>
      <c r="U51" s="49">
        <f t="shared" ref="U51" si="101">R51+T51</f>
        <v>0</v>
      </c>
    </row>
    <row r="52" spans="1:21" ht="13.2" hidden="1" customHeight="1">
      <c r="A52" s="406">
        <f>'Period 1'!A52:F52</f>
        <v>0</v>
      </c>
      <c r="B52" s="407"/>
      <c r="C52" s="407"/>
      <c r="D52" s="407"/>
      <c r="E52" s="407"/>
      <c r="F52" s="408"/>
      <c r="G52" s="35"/>
      <c r="H52" s="27"/>
      <c r="I52" s="5" t="s">
        <v>6</v>
      </c>
      <c r="J52" s="5" t="s">
        <v>7</v>
      </c>
      <c r="K52" s="5"/>
      <c r="L52" s="6" t="s">
        <v>9</v>
      </c>
      <c r="M52" s="6"/>
      <c r="N52" s="28">
        <f t="shared" ref="N52" si="102">N51</f>
        <v>0</v>
      </c>
      <c r="O52" s="28">
        <f t="shared" ref="O52" si="103">ROUND((((N52/G51)*H52*K52)),0)</f>
        <v>0</v>
      </c>
      <c r="P52" s="30"/>
      <c r="Q52" s="28">
        <f t="shared" si="0"/>
        <v>0</v>
      </c>
      <c r="R52" s="475"/>
      <c r="S52" s="476"/>
      <c r="T52" s="66"/>
      <c r="U52" s="90"/>
    </row>
    <row r="53" spans="1:21" ht="13.2" hidden="1" customHeight="1">
      <c r="A53" s="18" t="s">
        <v>249</v>
      </c>
      <c r="B53" s="2" t="s">
        <v>11</v>
      </c>
      <c r="C53" s="2"/>
      <c r="D53" s="2"/>
      <c r="E53" s="2"/>
      <c r="F53" s="2"/>
      <c r="G53" s="84">
        <f>'Period 1'!G53</f>
        <v>9</v>
      </c>
      <c r="H53" s="27"/>
      <c r="I53" s="5" t="s">
        <v>6</v>
      </c>
      <c r="J53" s="5" t="s">
        <v>7</v>
      </c>
      <c r="K53" s="5"/>
      <c r="L53" s="6" t="s">
        <v>8</v>
      </c>
      <c r="M53" s="6"/>
      <c r="N53" s="28">
        <f>ROUND('Period 6'!N53*(1+CoL_P7),0)*Mult_P7</f>
        <v>0</v>
      </c>
      <c r="O53" s="28">
        <f t="shared" ref="O53" si="104">ROUND((((N53/G53)*H53*K53)),0)</f>
        <v>0</v>
      </c>
      <c r="P53" s="28"/>
      <c r="Q53" s="28">
        <f t="shared" si="0"/>
        <v>0</v>
      </c>
      <c r="R53" s="473">
        <f t="shared" ref="R53" si="105">O53+O54</f>
        <v>0</v>
      </c>
      <c r="S53" s="474"/>
      <c r="T53" s="65">
        <f>ROUND(R53*$L$55,0)</f>
        <v>0</v>
      </c>
      <c r="U53" s="49">
        <f t="shared" ref="U53" si="106">R53+T53</f>
        <v>0</v>
      </c>
    </row>
    <row r="54" spans="1:21" ht="13.2" hidden="1" customHeight="1">
      <c r="A54" s="406">
        <f>'Period 1'!A54:F54</f>
        <v>0</v>
      </c>
      <c r="B54" s="407"/>
      <c r="C54" s="407"/>
      <c r="D54" s="407"/>
      <c r="E54" s="407"/>
      <c r="F54" s="408"/>
      <c r="G54" s="35"/>
      <c r="H54" s="27"/>
      <c r="I54" s="5" t="s">
        <v>6</v>
      </c>
      <c r="J54" s="5" t="s">
        <v>7</v>
      </c>
      <c r="K54" s="5"/>
      <c r="L54" s="6" t="s">
        <v>9</v>
      </c>
      <c r="M54" s="6"/>
      <c r="N54" s="28">
        <f t="shared" ref="N54" si="107">N53</f>
        <v>0</v>
      </c>
      <c r="O54" s="28">
        <f t="shared" ref="O54" si="108">ROUND((((N54/G53)*H54*K54)),0)</f>
        <v>0</v>
      </c>
      <c r="P54" s="30"/>
      <c r="Q54" s="28">
        <f t="shared" si="0"/>
        <v>0</v>
      </c>
      <c r="R54" s="475"/>
      <c r="S54" s="476"/>
      <c r="T54" s="66"/>
      <c r="U54" s="90"/>
    </row>
    <row r="55" spans="1:21">
      <c r="A55" s="20" t="s">
        <v>118</v>
      </c>
      <c r="B55" s="10"/>
      <c r="C55" s="6"/>
      <c r="D55" s="11"/>
      <c r="E55" s="6"/>
      <c r="F55" s="6"/>
      <c r="G55" s="6"/>
      <c r="H55" s="6"/>
      <c r="I55" s="47" t="s">
        <v>45</v>
      </c>
      <c r="J55" s="47"/>
      <c r="K55" s="47"/>
      <c r="L55" s="125">
        <f>Fringe_P7</f>
        <v>0.35</v>
      </c>
      <c r="M55" s="205"/>
      <c r="N55" s="257" t="s">
        <v>3</v>
      </c>
      <c r="O55" s="176">
        <f t="shared" ref="O55:U55" si="109">SUM(O5:O54)</f>
        <v>0</v>
      </c>
      <c r="P55" s="176">
        <f t="shared" si="109"/>
        <v>0</v>
      </c>
      <c r="Q55" s="178">
        <f t="shared" si="109"/>
        <v>0</v>
      </c>
      <c r="R55" s="479">
        <f t="shared" ref="R55" si="110">SUM(R5:R54)</f>
        <v>0</v>
      </c>
      <c r="S55" s="480"/>
      <c r="T55" s="100">
        <f t="shared" si="109"/>
        <v>0</v>
      </c>
      <c r="U55" s="179">
        <f t="shared" si="109"/>
        <v>0</v>
      </c>
    </row>
    <row r="56" spans="1:21" ht="13.2" customHeight="1">
      <c r="A56" s="74" t="s">
        <v>18</v>
      </c>
      <c r="B56" s="75"/>
      <c r="C56" s="75"/>
      <c r="D56" s="75"/>
      <c r="E56" s="75"/>
      <c r="F56" s="75"/>
      <c r="G56" s="4"/>
      <c r="H56" s="4"/>
      <c r="I56" s="4"/>
      <c r="J56" s="4"/>
      <c r="K56" s="4"/>
      <c r="L56" s="4"/>
      <c r="M56" s="208"/>
      <c r="N56" s="258" t="s">
        <v>45</v>
      </c>
      <c r="O56" s="40"/>
      <c r="P56" s="30"/>
      <c r="Q56" s="30"/>
      <c r="R56" s="475"/>
      <c r="S56" s="476"/>
      <c r="T56" s="112"/>
      <c r="U56" s="113"/>
    </row>
    <row r="57" spans="1:21" ht="13.2" customHeight="1">
      <c r="A57" s="20" t="s">
        <v>4</v>
      </c>
      <c r="B57" s="10" t="s">
        <v>16</v>
      </c>
      <c r="C57" s="6"/>
      <c r="D57" s="11" t="s">
        <v>17</v>
      </c>
      <c r="E57" s="6" t="s">
        <v>19</v>
      </c>
      <c r="F57" s="6"/>
      <c r="G57" s="6"/>
      <c r="H57" s="6"/>
      <c r="I57" s="42"/>
      <c r="J57" s="6"/>
      <c r="K57" s="4"/>
      <c r="L57" s="4"/>
      <c r="M57" s="255"/>
      <c r="N57" s="259">
        <f>FringePD_P7</f>
        <v>0.19</v>
      </c>
      <c r="O57" s="26">
        <f>ROUND('Period 6'!O57*(1+CoL_P7),0)*Mult_P7</f>
        <v>0</v>
      </c>
      <c r="P57" s="28"/>
      <c r="Q57" s="28">
        <f>O57+P57</f>
        <v>0</v>
      </c>
      <c r="R57" s="473">
        <f t="shared" ref="R57:R62" si="111">O57</f>
        <v>0</v>
      </c>
      <c r="S57" s="474"/>
      <c r="T57" s="65">
        <f>ROUND(R57*N57,0)</f>
        <v>0</v>
      </c>
      <c r="U57" s="49">
        <f t="shared" ref="U57:U63" si="112">R57+T57</f>
        <v>0</v>
      </c>
    </row>
    <row r="58" spans="1:21" ht="13.2" customHeight="1">
      <c r="A58" s="20" t="s">
        <v>10</v>
      </c>
      <c r="B58" s="10" t="s">
        <v>16</v>
      </c>
      <c r="C58" s="6"/>
      <c r="D58" s="11" t="s">
        <v>17</v>
      </c>
      <c r="E58" s="6" t="s">
        <v>20</v>
      </c>
      <c r="F58" s="6"/>
      <c r="G58" s="6"/>
      <c r="H58" s="6"/>
      <c r="I58" s="6"/>
      <c r="J58" s="6"/>
      <c r="K58" s="4"/>
      <c r="L58" s="4"/>
      <c r="M58" s="46"/>
      <c r="N58" s="259">
        <f>Fringe_P7</f>
        <v>0.35</v>
      </c>
      <c r="O58" s="26">
        <f>ROUND('Period 6'!O58*(1+CoL_P7),0)*Mult_P7</f>
        <v>0</v>
      </c>
      <c r="P58" s="28"/>
      <c r="Q58" s="28">
        <f t="shared" ref="Q58:Q62" si="113">O58+P58</f>
        <v>0</v>
      </c>
      <c r="R58" s="473">
        <f t="shared" si="111"/>
        <v>0</v>
      </c>
      <c r="S58" s="474"/>
      <c r="T58" s="65">
        <f t="shared" ref="T58:T62" si="114">ROUND(R58*N58,0)</f>
        <v>0</v>
      </c>
      <c r="U58" s="49">
        <f t="shared" si="112"/>
        <v>0</v>
      </c>
    </row>
    <row r="59" spans="1:21" ht="13.2" customHeight="1" thickBot="1">
      <c r="A59" s="20" t="s">
        <v>12</v>
      </c>
      <c r="B59" s="10" t="s">
        <v>16</v>
      </c>
      <c r="C59" s="6"/>
      <c r="D59" s="11" t="s">
        <v>17</v>
      </c>
      <c r="E59" s="6" t="s">
        <v>125</v>
      </c>
      <c r="F59" s="6"/>
      <c r="G59" s="6"/>
      <c r="H59" s="6"/>
      <c r="I59" s="42"/>
      <c r="J59" s="6"/>
      <c r="L59" s="4"/>
      <c r="M59" s="255"/>
      <c r="N59" s="259">
        <f>Fringe_P7</f>
        <v>0.35</v>
      </c>
      <c r="O59" s="26">
        <f>ROUND('Period 6'!O59*(1+CoL_P7),0)*Mult_P7</f>
        <v>0</v>
      </c>
      <c r="P59" s="28"/>
      <c r="Q59" s="28">
        <f t="shared" si="113"/>
        <v>0</v>
      </c>
      <c r="R59" s="473">
        <f t="shared" si="111"/>
        <v>0</v>
      </c>
      <c r="S59" s="474"/>
      <c r="T59" s="65">
        <f t="shared" si="114"/>
        <v>0</v>
      </c>
      <c r="U59" s="49">
        <f t="shared" si="112"/>
        <v>0</v>
      </c>
    </row>
    <row r="60" spans="1:21" ht="13.2" customHeight="1" thickBot="1">
      <c r="A60" s="20" t="s">
        <v>13</v>
      </c>
      <c r="B60" s="10" t="s">
        <v>16</v>
      </c>
      <c r="C60" s="6"/>
      <c r="D60" s="11" t="s">
        <v>17</v>
      </c>
      <c r="E60" s="6" t="s">
        <v>21</v>
      </c>
      <c r="F60" s="6"/>
      <c r="G60" s="6"/>
      <c r="H60" s="69" t="s">
        <v>53</v>
      </c>
      <c r="I60" s="71"/>
      <c r="J60" s="71"/>
      <c r="K60" s="82"/>
      <c r="L60" s="4"/>
      <c r="M60" s="255"/>
      <c r="N60" s="259">
        <f>FringeGrad_P7</f>
        <v>9.5000000000000001E-2</v>
      </c>
      <c r="O60" s="26">
        <f>GRA_Salary_Estimator!I52</f>
        <v>0</v>
      </c>
      <c r="P60" s="28"/>
      <c r="Q60" s="28">
        <f t="shared" si="113"/>
        <v>0</v>
      </c>
      <c r="R60" s="473">
        <f t="shared" si="111"/>
        <v>0</v>
      </c>
      <c r="S60" s="474"/>
      <c r="T60" s="65">
        <f t="shared" si="114"/>
        <v>0</v>
      </c>
      <c r="U60" s="49">
        <f t="shared" si="112"/>
        <v>0</v>
      </c>
    </row>
    <row r="61" spans="1:21" ht="13.2" customHeight="1" thickBot="1">
      <c r="A61" s="20" t="s">
        <v>14</v>
      </c>
      <c r="B61" s="10" t="s">
        <v>16</v>
      </c>
      <c r="C61" s="6"/>
      <c r="D61" s="11" t="s">
        <v>17</v>
      </c>
      <c r="E61" s="6" t="s">
        <v>22</v>
      </c>
      <c r="F61" s="6"/>
      <c r="G61" s="6"/>
      <c r="H61" s="69" t="s">
        <v>53</v>
      </c>
      <c r="I61" s="71"/>
      <c r="J61" s="71"/>
      <c r="K61" s="82"/>
      <c r="L61" s="4"/>
      <c r="M61" s="255"/>
      <c r="N61" s="259">
        <f>FringeUnderGrad_P7</f>
        <v>2E-3</v>
      </c>
      <c r="O61" s="26">
        <f>ROUND('Period 6'!O61*(1+CoL_P7),0)*Mult_P7</f>
        <v>0</v>
      </c>
      <c r="P61" s="28"/>
      <c r="Q61" s="28">
        <f t="shared" si="113"/>
        <v>0</v>
      </c>
      <c r="R61" s="473">
        <f t="shared" si="111"/>
        <v>0</v>
      </c>
      <c r="S61" s="474"/>
      <c r="T61" s="65">
        <f t="shared" si="114"/>
        <v>0</v>
      </c>
      <c r="U61" s="49">
        <f t="shared" si="112"/>
        <v>0</v>
      </c>
    </row>
    <row r="62" spans="1:21" ht="13.2" customHeight="1" thickBot="1">
      <c r="A62" s="20" t="s">
        <v>15</v>
      </c>
      <c r="B62" s="10" t="s">
        <v>16</v>
      </c>
      <c r="C62" s="6"/>
      <c r="D62" s="11" t="s">
        <v>17</v>
      </c>
      <c r="E62" s="6" t="s">
        <v>23</v>
      </c>
      <c r="F62" s="6"/>
      <c r="G62" s="42"/>
      <c r="H62" s="6"/>
      <c r="I62" s="6"/>
      <c r="J62" s="6"/>
      <c r="K62" s="4"/>
      <c r="L62" s="4"/>
      <c r="M62" s="255"/>
      <c r="N62" s="259">
        <f>Fringe_P7</f>
        <v>0.35</v>
      </c>
      <c r="O62" s="26">
        <f>ROUND('Period 6'!O62*(1+CoL_P7),0)*Mult_P7</f>
        <v>0</v>
      </c>
      <c r="P62" s="31"/>
      <c r="Q62" s="31">
        <f t="shared" si="113"/>
        <v>0</v>
      </c>
      <c r="R62" s="490">
        <f t="shared" si="111"/>
        <v>0</v>
      </c>
      <c r="S62" s="491"/>
      <c r="T62" s="104">
        <f t="shared" si="114"/>
        <v>0</v>
      </c>
      <c r="U62" s="105">
        <f t="shared" si="112"/>
        <v>0</v>
      </c>
    </row>
    <row r="63" spans="1:21" ht="13.2" customHeight="1" thickBot="1">
      <c r="A63" s="451" t="s">
        <v>24</v>
      </c>
      <c r="B63" s="452"/>
      <c r="C63" s="452"/>
      <c r="D63" s="452"/>
      <c r="E63" s="452"/>
      <c r="F63" s="452"/>
      <c r="G63" s="452"/>
      <c r="H63" s="452"/>
      <c r="I63" s="452"/>
      <c r="J63" s="452"/>
      <c r="K63" s="452"/>
      <c r="L63" s="452"/>
      <c r="M63" s="452"/>
      <c r="N63" s="453"/>
      <c r="O63" s="176">
        <f>SUM(O55:O62)</f>
        <v>0</v>
      </c>
      <c r="P63" s="176">
        <f>SUM(P55:P62)</f>
        <v>0</v>
      </c>
      <c r="Q63" s="178">
        <f>SUM(Q55:Q62)</f>
        <v>0</v>
      </c>
      <c r="R63" s="492">
        <f>SUM(R55,R57:R62)</f>
        <v>0</v>
      </c>
      <c r="S63" s="493"/>
      <c r="T63" s="106">
        <f>SUM(T55,T57:T62)</f>
        <v>0</v>
      </c>
      <c r="U63" s="107">
        <f t="shared" si="112"/>
        <v>0</v>
      </c>
    </row>
    <row r="64" spans="1:21" ht="13.2" customHeight="1">
      <c r="A64" s="287" t="s">
        <v>25</v>
      </c>
      <c r="B64" s="77"/>
      <c r="C64" s="70"/>
      <c r="D64" s="70"/>
      <c r="E64" s="70"/>
      <c r="F64" s="70"/>
      <c r="G64" s="69" t="s">
        <v>46</v>
      </c>
      <c r="H64" s="71"/>
      <c r="I64" s="71"/>
      <c r="J64" s="71"/>
      <c r="K64" s="71"/>
      <c r="L64" s="71"/>
      <c r="M64" s="71"/>
      <c r="N64" s="331"/>
      <c r="O64" s="176">
        <f>SUM(ROUND((O5+O6)*$L$55,0),ROUND((O7+O8)*$L$55,0),ROUND((O9+O10)*$L$55,0),ROUND((O11+O12)*$L$55,0),ROUND((O13+O14)*$L$55,0),ROUND((O15+O16)*$L$55,0),ROUND((O17+O18)*$L$55,0),ROUND((O19+O20)*$L$55,0),ROUND((O21+O22)*$L$55,0),ROUND((O23+O24)*$L$55,0),ROUND((O25+O26)*$L$55,0),ROUND((O27+O28)*$L$55,0),ROUND((O29+O30)*$L$55,0),ROUND((O31+O32)*$L$55,0),ROUND((O33+O34)*$L$55,0),ROUND((O35+O36)*$L$55,0),ROUND((O37+O38)*$L$55,0),ROUND((O39+O40)*$L$55,0),ROUND((O41+O42)*$L$55,0),ROUND((O43+O44)*$L$55,0),ROUND((O45+O46)*$L$55,0),ROUND((O47+O48)*$L$55,0),ROUND((O49+O50)*$L$55,0),ROUND((O51+O52)*$L$55,0),ROUND((O53+O54)*$L$55,0))+SUM(ROUND((O57*N57),0),ROUND((O58*N58),0),ROUND((O59*N59),0),ROUND((O60*N60),0),ROUND((O61*N61),0),ROUND((O62*N62),0))</f>
        <v>0</v>
      </c>
      <c r="P64" s="176">
        <f>ROUND(((CostShrFringe*(P55+P58+P59+P62))+(N60*P60)+(N61*P61)+(N57*P57)),0)</f>
        <v>0</v>
      </c>
      <c r="Q64" s="176">
        <f>O64+P64</f>
        <v>0</v>
      </c>
    </row>
    <row r="65" spans="1:17" ht="13.2" customHeight="1">
      <c r="A65" s="451" t="s">
        <v>26</v>
      </c>
      <c r="B65" s="452"/>
      <c r="C65" s="452"/>
      <c r="D65" s="452"/>
      <c r="E65" s="452"/>
      <c r="F65" s="452"/>
      <c r="G65" s="452"/>
      <c r="H65" s="452"/>
      <c r="I65" s="452"/>
      <c r="J65" s="452"/>
      <c r="K65" s="452"/>
      <c r="L65" s="452"/>
      <c r="M65" s="452"/>
      <c r="N65" s="453"/>
      <c r="O65" s="176">
        <f>SUM(O63:O64)</f>
        <v>0</v>
      </c>
      <c r="P65" s="176">
        <f>SUM(P63:P64)</f>
        <v>0</v>
      </c>
      <c r="Q65" s="176">
        <f>SUM(Q63:Q64)</f>
        <v>0</v>
      </c>
    </row>
    <row r="66" spans="1:17" ht="13.2" customHeight="1">
      <c r="A66" s="76" t="s">
        <v>393</v>
      </c>
      <c r="B66" s="77"/>
      <c r="C66" s="77"/>
      <c r="D66" s="77"/>
      <c r="E66" s="77"/>
      <c r="F66" s="77"/>
      <c r="G66" s="77"/>
      <c r="H66" s="77"/>
      <c r="I66" s="77"/>
      <c r="J66" s="77"/>
      <c r="K66" s="77"/>
      <c r="L66" s="77"/>
      <c r="M66" s="77"/>
      <c r="N66" s="316"/>
      <c r="O66" s="15"/>
      <c r="P66" s="39"/>
      <c r="Q66" s="162"/>
    </row>
    <row r="67" spans="1:17" ht="13.2" customHeight="1">
      <c r="A67" s="22"/>
      <c r="B67" s="25"/>
      <c r="C67" s="147" t="s">
        <v>282</v>
      </c>
      <c r="D67" s="147"/>
      <c r="E67" s="295"/>
      <c r="F67" s="25"/>
      <c r="G67" s="85" t="s">
        <v>283</v>
      </c>
      <c r="H67" s="25"/>
      <c r="I67" s="25"/>
      <c r="J67" s="25"/>
      <c r="K67" s="147" t="s">
        <v>282</v>
      </c>
      <c r="L67" s="25"/>
      <c r="M67" s="25"/>
      <c r="N67" s="86" t="s">
        <v>283</v>
      </c>
      <c r="O67" s="15"/>
      <c r="P67" s="39"/>
      <c r="Q67" s="162"/>
    </row>
    <row r="68" spans="1:17" ht="13.2" customHeight="1">
      <c r="A68" s="22"/>
      <c r="B68" s="499"/>
      <c r="C68" s="499"/>
      <c r="D68" s="499"/>
      <c r="E68" s="499"/>
      <c r="F68" s="25"/>
      <c r="G68" s="26"/>
      <c r="H68" s="25"/>
      <c r="I68" s="25"/>
      <c r="K68" s="410"/>
      <c r="L68" s="410"/>
      <c r="M68" s="25"/>
      <c r="N68" s="26"/>
      <c r="O68" s="15"/>
      <c r="P68" s="39"/>
      <c r="Q68" s="162"/>
    </row>
    <row r="69" spans="1:17" ht="13.2" customHeight="1">
      <c r="A69" s="22"/>
      <c r="B69" s="499"/>
      <c r="C69" s="499"/>
      <c r="D69" s="499"/>
      <c r="E69" s="499"/>
      <c r="F69" s="25"/>
      <c r="G69" s="26"/>
      <c r="H69" s="25"/>
      <c r="I69" s="25"/>
      <c r="K69" s="410"/>
      <c r="L69" s="410"/>
      <c r="M69" s="25"/>
      <c r="N69" s="26"/>
      <c r="O69" s="15"/>
      <c r="P69" s="39"/>
      <c r="Q69" s="162"/>
    </row>
    <row r="70" spans="1:17" ht="13.2" customHeight="1">
      <c r="A70" s="22"/>
      <c r="B70" s="499"/>
      <c r="C70" s="499"/>
      <c r="D70" s="499"/>
      <c r="E70" s="499"/>
      <c r="F70" s="25"/>
      <c r="G70" s="102"/>
      <c r="H70" s="25"/>
      <c r="I70" s="25"/>
      <c r="K70" s="410"/>
      <c r="L70" s="410"/>
      <c r="M70" s="25"/>
      <c r="N70" s="103"/>
      <c r="O70" s="15"/>
      <c r="P70" s="39"/>
      <c r="Q70" s="162"/>
    </row>
    <row r="71" spans="1:17" ht="13.2" customHeight="1">
      <c r="A71" s="4"/>
      <c r="B71" s="4"/>
      <c r="C71" s="4"/>
      <c r="D71" s="4"/>
      <c r="E71" s="4"/>
      <c r="F71" s="4"/>
      <c r="G71" s="4"/>
      <c r="H71" s="4"/>
      <c r="I71" s="4"/>
      <c r="J71" s="4"/>
      <c r="K71" s="51" t="s">
        <v>27</v>
      </c>
      <c r="L71" s="52"/>
      <c r="M71" s="52"/>
      <c r="N71" s="57"/>
      <c r="O71" s="176">
        <f>SUM(G68:G70)+SUM(N68:N70)</f>
        <v>0</v>
      </c>
      <c r="P71" s="176"/>
      <c r="Q71" s="176">
        <f>O71+P71</f>
        <v>0</v>
      </c>
    </row>
    <row r="72" spans="1:17" ht="13.2" customHeight="1">
      <c r="A72" s="76" t="s">
        <v>99</v>
      </c>
      <c r="B72" s="77"/>
      <c r="C72" s="77"/>
      <c r="D72" s="77"/>
      <c r="E72" s="77"/>
      <c r="F72" s="2"/>
      <c r="G72" s="68" t="s">
        <v>43</v>
      </c>
      <c r="H72" s="46"/>
      <c r="I72" s="2"/>
      <c r="J72" s="2"/>
      <c r="M72" s="2"/>
      <c r="N72" s="24"/>
      <c r="O72" s="153"/>
      <c r="P72" s="154"/>
      <c r="Q72" s="155"/>
    </row>
    <row r="73" spans="1:17" ht="13.2" customHeight="1">
      <c r="A73" s="14"/>
      <c r="F73" s="2"/>
      <c r="G73" s="68" t="s">
        <v>44</v>
      </c>
      <c r="H73" s="46"/>
      <c r="I73" s="2"/>
      <c r="J73" s="2"/>
      <c r="K73" s="24"/>
      <c r="L73" s="13"/>
      <c r="M73" s="2"/>
      <c r="N73" s="24"/>
      <c r="O73" s="110"/>
      <c r="P73" s="159"/>
      <c r="Q73" s="161"/>
    </row>
    <row r="74" spans="1:17" ht="13.2" customHeight="1">
      <c r="A74" s="19"/>
      <c r="B74" s="456" t="s">
        <v>98</v>
      </c>
      <c r="C74" s="456"/>
      <c r="D74" s="456"/>
      <c r="E74" s="456"/>
      <c r="F74" s="456"/>
      <c r="G74" s="456"/>
      <c r="H74" s="456"/>
      <c r="I74" s="456"/>
      <c r="J74" s="456"/>
      <c r="K74" s="456"/>
      <c r="L74" s="4"/>
      <c r="M74" s="51" t="s">
        <v>47</v>
      </c>
      <c r="N74" s="54"/>
      <c r="O74" s="176">
        <f>H72+H73</f>
        <v>0</v>
      </c>
      <c r="P74" s="176"/>
      <c r="Q74" s="176">
        <f>O74+P74</f>
        <v>0</v>
      </c>
    </row>
    <row r="75" spans="1:17" ht="13.2" customHeight="1">
      <c r="A75" s="457" t="s">
        <v>323</v>
      </c>
      <c r="B75" s="458"/>
      <c r="C75" s="458"/>
      <c r="D75" s="458"/>
      <c r="E75" s="458"/>
      <c r="F75" s="458"/>
      <c r="G75" s="458"/>
      <c r="H75" s="458"/>
      <c r="I75" s="458"/>
      <c r="J75" s="458"/>
      <c r="K75" s="458"/>
      <c r="L75" s="458"/>
      <c r="M75" s="458"/>
      <c r="N75" s="459"/>
      <c r="O75" s="32"/>
      <c r="P75" s="152"/>
      <c r="Q75" s="157"/>
    </row>
    <row r="76" spans="1:17" ht="13.2" customHeight="1">
      <c r="A76" s="41"/>
      <c r="F76" s="295"/>
      <c r="N76" s="12"/>
      <c r="O76" s="32"/>
      <c r="P76" s="152"/>
      <c r="Q76" s="157"/>
    </row>
    <row r="77" spans="1:17" ht="13.2" customHeight="1">
      <c r="A77" s="23" t="s">
        <v>28</v>
      </c>
      <c r="E77" s="25"/>
      <c r="F77" s="25"/>
      <c r="G77" s="26"/>
      <c r="I77" s="2" t="s">
        <v>29</v>
      </c>
      <c r="L77" s="25"/>
      <c r="M77" s="25"/>
      <c r="N77" s="26"/>
      <c r="O77" s="32"/>
      <c r="P77" s="152"/>
      <c r="Q77" s="157"/>
    </row>
    <row r="78" spans="1:17" ht="13.2" customHeight="1">
      <c r="A78" s="23" t="s">
        <v>30</v>
      </c>
      <c r="E78" s="25"/>
      <c r="F78" s="25"/>
      <c r="G78" s="26"/>
      <c r="I78" s="2" t="s">
        <v>31</v>
      </c>
      <c r="L78" s="25"/>
      <c r="M78" s="25"/>
      <c r="N78" s="26"/>
      <c r="O78" s="32"/>
      <c r="P78" s="152"/>
      <c r="Q78" s="157"/>
    </row>
    <row r="79" spans="1:17" ht="13.2" customHeight="1">
      <c r="A79" s="19"/>
      <c r="B79" s="10" t="s">
        <v>16</v>
      </c>
      <c r="C79" s="1"/>
      <c r="D79" s="1" t="s">
        <v>17</v>
      </c>
      <c r="E79" s="6" t="s">
        <v>39</v>
      </c>
      <c r="F79" s="4"/>
      <c r="G79" s="4"/>
      <c r="H79" s="4"/>
      <c r="I79" s="4"/>
      <c r="J79" s="4"/>
      <c r="K79" s="51" t="s">
        <v>54</v>
      </c>
      <c r="L79" s="52"/>
      <c r="M79" s="52"/>
      <c r="N79" s="61"/>
      <c r="O79" s="176">
        <f>SUM(G77:G78)+SUM(N77:N78)</f>
        <v>0</v>
      </c>
      <c r="P79" s="176"/>
      <c r="Q79" s="176">
        <f>O79+P79</f>
        <v>0</v>
      </c>
    </row>
    <row r="80" spans="1:17" ht="13.2" customHeight="1">
      <c r="A80" s="74" t="s">
        <v>32</v>
      </c>
      <c r="B80" s="75"/>
      <c r="C80" s="75"/>
      <c r="D80" s="75"/>
      <c r="E80" s="75"/>
      <c r="F80" s="75"/>
      <c r="G80" s="4"/>
      <c r="H80" s="4"/>
      <c r="I80" s="4"/>
      <c r="J80" s="4"/>
      <c r="K80" s="4"/>
      <c r="L80" s="4"/>
      <c r="M80" s="4"/>
      <c r="N80" s="7"/>
      <c r="O80" s="32"/>
      <c r="P80" s="152"/>
      <c r="Q80" s="157"/>
    </row>
    <row r="81" spans="1:19" ht="13.2" customHeight="1">
      <c r="A81" s="23" t="s">
        <v>33</v>
      </c>
      <c r="N81" s="12"/>
      <c r="O81" s="32"/>
      <c r="P81" s="152"/>
      <c r="Q81" s="157"/>
    </row>
    <row r="82" spans="1:19" ht="13.2" customHeight="1">
      <c r="A82" s="23"/>
      <c r="C82" s="147" t="s">
        <v>282</v>
      </c>
      <c r="D82" s="147"/>
      <c r="E82" s="295"/>
      <c r="F82" s="25"/>
      <c r="G82" s="85" t="s">
        <v>283</v>
      </c>
      <c r="H82" s="25"/>
      <c r="I82" s="25"/>
      <c r="J82" s="25"/>
      <c r="K82" s="147" t="s">
        <v>282</v>
      </c>
      <c r="L82" s="25"/>
      <c r="M82" s="25"/>
      <c r="N82" s="86" t="s">
        <v>283</v>
      </c>
      <c r="O82" s="32"/>
      <c r="P82" s="152"/>
      <c r="Q82" s="157"/>
    </row>
    <row r="83" spans="1:19" ht="13.2" customHeight="1">
      <c r="A83" s="22"/>
      <c r="B83" s="467"/>
      <c r="C83" s="467"/>
      <c r="D83" s="467"/>
      <c r="E83" s="467"/>
      <c r="F83" s="25"/>
      <c r="G83" s="26"/>
      <c r="H83" s="25"/>
      <c r="I83" s="25"/>
      <c r="J83" s="25"/>
      <c r="K83" s="470"/>
      <c r="L83" s="470"/>
      <c r="M83" s="25"/>
      <c r="N83" s="26"/>
      <c r="O83" s="32"/>
      <c r="P83" s="152"/>
      <c r="Q83" s="157"/>
    </row>
    <row r="84" spans="1:19" ht="13.2" customHeight="1">
      <c r="A84" s="22"/>
      <c r="B84" s="466"/>
      <c r="C84" s="466"/>
      <c r="D84" s="466"/>
      <c r="E84" s="466"/>
      <c r="F84" s="25"/>
      <c r="G84" s="26"/>
      <c r="H84" s="25"/>
      <c r="I84" s="25"/>
      <c r="J84" s="25"/>
      <c r="K84" s="470"/>
      <c r="L84" s="470"/>
      <c r="M84" s="25"/>
      <c r="N84" s="26"/>
      <c r="O84" s="32"/>
      <c r="P84" s="152"/>
      <c r="Q84" s="157"/>
    </row>
    <row r="85" spans="1:19" ht="13.2" customHeight="1">
      <c r="A85" s="22"/>
      <c r="B85" s="466"/>
      <c r="C85" s="466"/>
      <c r="D85" s="466"/>
      <c r="E85" s="466"/>
      <c r="F85" s="25"/>
      <c r="G85" s="26"/>
      <c r="H85" s="25"/>
      <c r="I85" s="25"/>
      <c r="J85" s="25"/>
      <c r="K85" s="470"/>
      <c r="L85" s="470"/>
      <c r="M85" s="25"/>
      <c r="N85" s="26"/>
      <c r="O85" s="32"/>
      <c r="P85" s="152"/>
      <c r="Q85" s="157"/>
    </row>
    <row r="86" spans="1:19" ht="13.2" customHeight="1">
      <c r="A86" s="17"/>
      <c r="B86" s="1"/>
      <c r="C86" s="1"/>
      <c r="D86" s="1"/>
      <c r="E86" s="1"/>
      <c r="F86" s="1"/>
      <c r="G86" s="26"/>
      <c r="H86" s="1"/>
      <c r="I86" s="1"/>
      <c r="J86" s="1"/>
      <c r="K86" s="1"/>
      <c r="L86" s="51" t="s">
        <v>229</v>
      </c>
      <c r="M86" s="51"/>
      <c r="N86" s="61"/>
      <c r="O86" s="176">
        <f>SUM(G83:G85)+SUM(N83:N85)</f>
        <v>0</v>
      </c>
      <c r="P86" s="176"/>
      <c r="Q86" s="176">
        <f>O86+P86</f>
        <v>0</v>
      </c>
    </row>
    <row r="87" spans="1:19" ht="13.2" customHeight="1">
      <c r="A87" s="21" t="s">
        <v>34</v>
      </c>
      <c r="B87" s="4"/>
      <c r="C87" s="4"/>
      <c r="D87" s="4"/>
      <c r="E87" s="4"/>
      <c r="F87" s="4"/>
      <c r="G87" s="4"/>
      <c r="H87" s="4"/>
      <c r="I87" s="4"/>
      <c r="J87" s="4"/>
      <c r="K87" s="8"/>
      <c r="L87" s="9"/>
      <c r="M87" s="6"/>
      <c r="N87" s="37"/>
      <c r="O87" s="139"/>
      <c r="P87" s="28"/>
      <c r="Q87" s="29">
        <f t="shared" ref="Q87:Q90" si="115">O87+P87</f>
        <v>0</v>
      </c>
    </row>
    <row r="88" spans="1:19" ht="13.2" customHeight="1">
      <c r="A88" s="21" t="s">
        <v>35</v>
      </c>
      <c r="B88" s="4"/>
      <c r="C88" s="4"/>
      <c r="D88" s="4"/>
      <c r="E88" s="4"/>
      <c r="F88" s="4"/>
      <c r="G88" s="69" t="s">
        <v>56</v>
      </c>
      <c r="H88" s="71"/>
      <c r="I88" s="71"/>
      <c r="J88" s="71"/>
      <c r="K88" s="72"/>
      <c r="L88" s="88"/>
      <c r="M88" s="71"/>
      <c r="N88" s="72"/>
      <c r="O88" s="139"/>
      <c r="P88" s="28"/>
      <c r="Q88" s="29">
        <f t="shared" si="115"/>
        <v>0</v>
      </c>
    </row>
    <row r="89" spans="1:19" ht="13.2" customHeight="1" thickBot="1">
      <c r="A89" s="21" t="s">
        <v>36</v>
      </c>
      <c r="B89" s="4"/>
      <c r="C89" s="4"/>
      <c r="D89" s="4"/>
      <c r="E89" s="4"/>
      <c r="F89" s="4"/>
      <c r="G89" s="6"/>
      <c r="H89" s="8"/>
      <c r="I89" s="6"/>
      <c r="J89" s="6"/>
      <c r="K89" s="6"/>
      <c r="L89" s="6"/>
      <c r="M89" s="6"/>
      <c r="N89" s="24"/>
      <c r="O89" s="139"/>
      <c r="P89" s="28"/>
      <c r="Q89" s="29">
        <f t="shared" si="115"/>
        <v>0</v>
      </c>
    </row>
    <row r="90" spans="1:19" ht="13.2" customHeight="1" thickBot="1">
      <c r="A90" s="21" t="s">
        <v>101</v>
      </c>
      <c r="B90" s="4"/>
      <c r="C90" s="4"/>
      <c r="D90" s="4"/>
      <c r="E90" s="4"/>
      <c r="F90" s="4"/>
      <c r="G90" s="6"/>
      <c r="H90" s="42"/>
      <c r="I90" s="69"/>
      <c r="J90" s="71"/>
      <c r="K90" s="71"/>
      <c r="L90" s="71"/>
      <c r="M90" s="83" t="s">
        <v>55</v>
      </c>
      <c r="N90" s="206">
        <f>Subcontracts!X26*Mult_P7</f>
        <v>0</v>
      </c>
      <c r="O90" s="140">
        <f>SUM(Subcontracts!V26:W26)*Mult_P7</f>
        <v>0</v>
      </c>
      <c r="P90" s="141"/>
      <c r="Q90" s="55">
        <f t="shared" si="115"/>
        <v>0</v>
      </c>
      <c r="R90" s="44"/>
      <c r="S90" s="44"/>
    </row>
    <row r="91" spans="1:19" ht="13.2" customHeight="1">
      <c r="A91" s="129" t="s">
        <v>126</v>
      </c>
      <c r="E91" s="16"/>
      <c r="F91" s="73"/>
      <c r="G91" s="132"/>
      <c r="H91" s="133"/>
      <c r="I91" s="127"/>
      <c r="J91" s="87"/>
      <c r="K91" s="87"/>
      <c r="L91" s="87"/>
      <c r="M91" s="77"/>
      <c r="N91" s="134" t="s">
        <v>127</v>
      </c>
      <c r="O91" s="163"/>
      <c r="P91" s="164"/>
      <c r="Q91" s="165"/>
    </row>
    <row r="92" spans="1:19" ht="13.2" customHeight="1" thickBot="1">
      <c r="A92" s="23"/>
      <c r="F92" s="77"/>
      <c r="G92" s="135"/>
      <c r="H92" s="126"/>
      <c r="I92" s="127"/>
      <c r="J92" s="87"/>
      <c r="K92" s="87"/>
      <c r="L92" s="87"/>
      <c r="M92" s="77"/>
      <c r="N92" s="136" t="s">
        <v>128</v>
      </c>
      <c r="O92" s="141"/>
      <c r="P92" s="140"/>
      <c r="Q92" s="160"/>
    </row>
    <row r="93" spans="1:19" ht="13.2" customHeight="1" thickBot="1">
      <c r="A93" s="23"/>
      <c r="F93" s="87"/>
      <c r="G93" s="135"/>
      <c r="H93" s="126"/>
      <c r="I93" s="127"/>
      <c r="J93" s="87"/>
      <c r="K93" s="87"/>
      <c r="L93" s="87"/>
      <c r="M93" s="128" t="s">
        <v>102</v>
      </c>
      <c r="N93" s="137"/>
      <c r="O93" s="53">
        <f>ROUND(N93*GradStudent_P7,0)</f>
        <v>0</v>
      </c>
      <c r="P93" s="242"/>
      <c r="Q93" s="240">
        <f t="shared" ref="Q93:Q94" si="116">O93+P93</f>
        <v>0</v>
      </c>
    </row>
    <row r="94" spans="1:19" ht="13.2" customHeight="1">
      <c r="A94" s="187" t="s">
        <v>316</v>
      </c>
      <c r="B94" s="58"/>
      <c r="C94" s="50"/>
      <c r="D94" s="50"/>
      <c r="E94" s="50"/>
      <c r="F94" s="50"/>
      <c r="G94" s="464" t="s">
        <v>325</v>
      </c>
      <c r="H94" s="464"/>
      <c r="I94" s="464"/>
      <c r="J94" s="464"/>
      <c r="K94" s="464"/>
      <c r="L94" s="464"/>
      <c r="M94" s="464"/>
      <c r="N94" s="465"/>
      <c r="O94" s="138"/>
      <c r="P94" s="97"/>
      <c r="Q94" s="97">
        <f t="shared" si="116"/>
        <v>0</v>
      </c>
    </row>
    <row r="95" spans="1:19" ht="13.2" customHeight="1">
      <c r="A95" s="129" t="s">
        <v>317</v>
      </c>
      <c r="B95" s="2"/>
      <c r="C95" s="2"/>
      <c r="D95" s="2"/>
      <c r="E95" s="2"/>
      <c r="F95" s="2"/>
      <c r="G95" s="2"/>
      <c r="H95" s="2"/>
      <c r="I95" s="2"/>
      <c r="J95" s="2"/>
      <c r="K95" s="2"/>
      <c r="L95" s="2"/>
      <c r="M95" s="2"/>
      <c r="N95" s="24"/>
      <c r="O95" s="153"/>
      <c r="P95" s="154"/>
      <c r="Q95" s="155"/>
    </row>
    <row r="96" spans="1:19" ht="13.2" customHeight="1">
      <c r="A96" s="23"/>
      <c r="B96" s="2"/>
      <c r="C96" s="147" t="s">
        <v>282</v>
      </c>
      <c r="D96" s="147"/>
      <c r="E96" s="295"/>
      <c r="F96" s="25"/>
      <c r="G96" s="85" t="s">
        <v>283</v>
      </c>
      <c r="H96" s="25"/>
      <c r="I96" s="25"/>
      <c r="J96" s="25"/>
      <c r="K96" s="147" t="s">
        <v>282</v>
      </c>
      <c r="L96" s="25"/>
      <c r="M96" s="25"/>
      <c r="N96" s="86" t="s">
        <v>283</v>
      </c>
      <c r="O96" s="32"/>
      <c r="P96" s="152"/>
      <c r="Q96" s="156"/>
    </row>
    <row r="97" spans="1:23" ht="13.2" customHeight="1">
      <c r="A97" s="23"/>
      <c r="B97" s="467"/>
      <c r="C97" s="467"/>
      <c r="D97" s="467"/>
      <c r="E97" s="467"/>
      <c r="F97" s="2"/>
      <c r="G97" s="8"/>
      <c r="H97" s="2"/>
      <c r="I97" s="2"/>
      <c r="J97" s="2"/>
      <c r="K97" s="443"/>
      <c r="L97" s="443"/>
      <c r="M97" s="2"/>
      <c r="N97" s="8"/>
      <c r="O97" s="32"/>
      <c r="P97" s="152"/>
      <c r="Q97" s="157"/>
    </row>
    <row r="98" spans="1:23" ht="13.2" customHeight="1">
      <c r="A98" s="23"/>
      <c r="B98" s="466"/>
      <c r="C98" s="466"/>
      <c r="D98" s="466"/>
      <c r="E98" s="466"/>
      <c r="F98" s="2"/>
      <c r="G98" s="8"/>
      <c r="H98" s="2"/>
      <c r="I98" s="2"/>
      <c r="J98" s="2"/>
      <c r="K98" s="443"/>
      <c r="L98" s="443"/>
      <c r="M98" s="2"/>
      <c r="N98" s="46"/>
      <c r="O98" s="32"/>
      <c r="P98" s="152"/>
      <c r="Q98" s="157"/>
    </row>
    <row r="99" spans="1:23" ht="13.2" customHeight="1">
      <c r="A99" s="23"/>
      <c r="B99" s="466"/>
      <c r="C99" s="466"/>
      <c r="D99" s="466"/>
      <c r="E99" s="466"/>
      <c r="F99" s="2"/>
      <c r="G99" s="8"/>
      <c r="H99" s="2"/>
      <c r="I99" s="2"/>
      <c r="J99" s="2"/>
      <c r="K99" s="443"/>
      <c r="L99" s="443"/>
      <c r="M99" s="2"/>
      <c r="N99" s="8"/>
      <c r="O99" s="30"/>
      <c r="P99" s="40"/>
      <c r="Q99" s="158"/>
    </row>
    <row r="100" spans="1:23" ht="13.2" customHeight="1">
      <c r="A100" s="21"/>
      <c r="B100" s="6"/>
      <c r="C100" s="6"/>
      <c r="D100" s="6"/>
      <c r="E100" s="6"/>
      <c r="F100" s="6"/>
      <c r="G100" s="6"/>
      <c r="H100" s="6"/>
      <c r="I100" s="6"/>
      <c r="J100" s="6"/>
      <c r="K100" s="6"/>
      <c r="L100" s="6"/>
      <c r="M100" s="460" t="s">
        <v>230</v>
      </c>
      <c r="N100" s="461"/>
      <c r="O100" s="176">
        <f>SUM(G97:G99)+SUM(N97:N99)</f>
        <v>0</v>
      </c>
      <c r="P100" s="176"/>
      <c r="Q100" s="176">
        <f>O100+P100</f>
        <v>0</v>
      </c>
    </row>
    <row r="101" spans="1:23" ht="13.2" customHeight="1">
      <c r="A101" s="98"/>
      <c r="B101" s="99"/>
      <c r="C101" s="64"/>
      <c r="D101" s="64"/>
      <c r="E101" s="64"/>
      <c r="F101" s="64"/>
      <c r="G101" s="64"/>
      <c r="H101" s="64"/>
      <c r="I101" s="64"/>
      <c r="J101" s="462" t="s">
        <v>324</v>
      </c>
      <c r="K101" s="462"/>
      <c r="L101" s="462"/>
      <c r="M101" s="462"/>
      <c r="N101" s="463"/>
      <c r="O101" s="176">
        <f>SUM(O86:O100)</f>
        <v>0</v>
      </c>
      <c r="P101" s="176">
        <f>SUM(P86:P100)</f>
        <v>0</v>
      </c>
      <c r="Q101" s="176">
        <f>SUM(Q86:Q100)</f>
        <v>0</v>
      </c>
    </row>
    <row r="102" spans="1:23" ht="13.2" customHeight="1">
      <c r="A102" s="64"/>
      <c r="B102" s="64"/>
      <c r="C102" s="64"/>
      <c r="D102" s="64"/>
      <c r="E102" s="64"/>
      <c r="F102" s="64"/>
      <c r="G102" s="64"/>
      <c r="H102" s="64"/>
      <c r="I102" s="64"/>
      <c r="J102" s="63"/>
      <c r="K102" s="202"/>
      <c r="L102" s="64"/>
      <c r="M102" s="64"/>
      <c r="N102" s="204" t="s">
        <v>281</v>
      </c>
      <c r="O102" s="176">
        <f>O65+O71+O74+O79+O101</f>
        <v>0</v>
      </c>
      <c r="P102" s="176">
        <f>P65+P71+P74+P79+P101</f>
        <v>0</v>
      </c>
      <c r="Q102" s="176">
        <f>Q65+Q71+Q74+Q79+Q101</f>
        <v>0</v>
      </c>
    </row>
    <row r="103" spans="1:23" ht="13.2" customHeight="1" thickBot="1">
      <c r="A103" s="64"/>
      <c r="B103" s="64"/>
      <c r="C103" s="64"/>
      <c r="D103" s="64"/>
      <c r="E103" s="64"/>
      <c r="F103" s="64"/>
      <c r="G103" s="64"/>
      <c r="H103" s="64"/>
      <c r="I103" s="64"/>
      <c r="J103" s="63"/>
      <c r="K103" s="64"/>
      <c r="L103" s="64"/>
      <c r="M103" s="64"/>
      <c r="N103" s="204" t="str">
        <f>IF(Fee=3%,"ARRC Fee ",IF(Fee=5%,"LASI Fee ","If ARRC or LASI Fees should be included, make selection on Info tab. "))</f>
        <v xml:space="preserve">If ARRC or LASI Fees should be included, make selection on Info tab. </v>
      </c>
      <c r="O103" s="182">
        <f>IF(Fee_Type="ARRC Fee",ROUND(O102*Fee,0),IF(Fee_Type="LASI Fee",ROUND(O102*Fee,0),0))</f>
        <v>0</v>
      </c>
      <c r="P103" s="182">
        <f>IF(Fee_Type="ARRC Fee",ROUND(P102*Fee,0),IF(Fee_Type="LASI Fee",ROUND(P102*Fee,0),0))</f>
        <v>0</v>
      </c>
      <c r="Q103" s="182">
        <f>SUM(O103:P103)</f>
        <v>0</v>
      </c>
    </row>
    <row r="104" spans="1:23" ht="13.2" customHeight="1" thickBot="1">
      <c r="A104" s="79" t="s">
        <v>37</v>
      </c>
      <c r="B104" s="80"/>
      <c r="C104" s="80"/>
      <c r="D104" s="80"/>
      <c r="E104" s="80"/>
      <c r="F104" s="80"/>
      <c r="G104" s="80"/>
      <c r="H104" s="62"/>
      <c r="I104" s="62"/>
      <c r="J104" s="62"/>
      <c r="K104" s="62"/>
      <c r="L104" s="62"/>
      <c r="M104" s="62"/>
      <c r="N104" s="96"/>
      <c r="O104" s="109">
        <f>SUM(O102:O103)</f>
        <v>0</v>
      </c>
      <c r="P104" s="111">
        <f t="shared" ref="P104:Q104" si="117">SUM(P102:P103)</f>
        <v>0</v>
      </c>
      <c r="Q104" s="108">
        <f t="shared" si="117"/>
        <v>0</v>
      </c>
      <c r="R104" s="12"/>
      <c r="S104" s="444" t="s">
        <v>156</v>
      </c>
      <c r="T104" s="445"/>
      <c r="U104" s="446"/>
      <c r="V104" s="43"/>
      <c r="W104" s="43"/>
    </row>
    <row r="105" spans="1:23" ht="13.2" customHeight="1">
      <c r="A105" s="79" t="s">
        <v>38</v>
      </c>
      <c r="B105" s="80"/>
      <c r="C105" s="80"/>
      <c r="D105" s="80"/>
      <c r="E105" s="80"/>
      <c r="F105" s="80"/>
      <c r="G105" s="143"/>
      <c r="H105" s="144"/>
      <c r="I105" s="62"/>
      <c r="J105" s="62"/>
      <c r="K105" s="62"/>
      <c r="L105" s="184" t="s">
        <v>87</v>
      </c>
      <c r="M105" s="419">
        <f>(O104-(O71+O79+O90+O93))+N90</f>
        <v>0</v>
      </c>
      <c r="N105" s="420"/>
      <c r="O105" s="224"/>
      <c r="P105" s="240">
        <f>ROUND((P104-(P93+P79+P71))*IDC_OU_P7,0)</f>
        <v>0</v>
      </c>
      <c r="Q105" s="241">
        <f>P105</f>
        <v>0</v>
      </c>
      <c r="S105" s="471" t="s">
        <v>404</v>
      </c>
      <c r="T105" s="472"/>
      <c r="U105" s="404" t="str">
        <f>IF(NIH="Yes",O104-Subcontracts!W26,"N/A")</f>
        <v>N/A</v>
      </c>
      <c r="V105" s="397"/>
      <c r="W105" s="12"/>
    </row>
    <row r="106" spans="1:23" ht="13.2" customHeight="1" thickBot="1">
      <c r="A106" s="91"/>
      <c r="B106" s="421">
        <f>IDC_P7</f>
        <v>0.55000000000000004</v>
      </c>
      <c r="C106" s="421"/>
      <c r="D106" s="421"/>
      <c r="E106" s="421"/>
      <c r="F106" s="174"/>
      <c r="J106" s="185"/>
      <c r="K106" s="25"/>
      <c r="L106" s="299" t="s">
        <v>293</v>
      </c>
      <c r="M106" s="424" t="str">
        <f>IF(IDC_Base="MTDC","N/A                 ",O104)</f>
        <v xml:space="preserve">N/A                 </v>
      </c>
      <c r="N106" s="425"/>
      <c r="O106" s="238">
        <f>IF(IDC_Base="MTDC",ROUND(M105*IDC_P7,0),ROUND(M106*IDC_P7,0))</f>
        <v>0</v>
      </c>
      <c r="P106" s="182">
        <f>ROUND(IF(M105*IDC_OU_P7&lt;O106,0,(M105*IDC_OU_P7)-O106),0)</f>
        <v>0</v>
      </c>
      <c r="Q106" s="239">
        <f>O106+P106</f>
        <v>0</v>
      </c>
      <c r="S106" s="447" t="s">
        <v>403</v>
      </c>
      <c r="T106" s="448"/>
      <c r="U106" s="449"/>
      <c r="V106" s="44"/>
      <c r="W106" s="44"/>
    </row>
    <row r="107" spans="1:23" ht="13.2" customHeight="1" thickBot="1">
      <c r="A107" s="92" t="s">
        <v>80</v>
      </c>
      <c r="B107" s="93"/>
      <c r="C107" s="93"/>
      <c r="D107" s="93"/>
      <c r="E107" s="93"/>
      <c r="F107" s="93"/>
      <c r="G107" s="93"/>
      <c r="H107" s="89"/>
      <c r="I107" s="94"/>
      <c r="J107" s="94"/>
      <c r="K107" s="186"/>
      <c r="L107" s="94"/>
      <c r="M107" s="94"/>
      <c r="N107" s="95"/>
      <c r="O107" s="109">
        <f>SUM(O104:O106)</f>
        <v>0</v>
      </c>
      <c r="P107" s="111">
        <f t="shared" ref="P107:Q107" si="118">SUM(P104:P106)</f>
        <v>0</v>
      </c>
      <c r="Q107" s="108">
        <f t="shared" si="118"/>
        <v>0</v>
      </c>
    </row>
    <row r="108" spans="1:23">
      <c r="A108" s="434" t="s">
        <v>284</v>
      </c>
      <c r="B108" s="434"/>
      <c r="C108" s="434"/>
      <c r="D108" s="434"/>
      <c r="E108" s="434"/>
      <c r="F108" s="434"/>
      <c r="G108" s="434"/>
      <c r="H108" s="434"/>
      <c r="I108" s="434"/>
      <c r="J108" s="431" t="s">
        <v>287</v>
      </c>
      <c r="K108" s="431"/>
      <c r="L108" s="431"/>
      <c r="M108" s="432">
        <f>ThirdPCS1</f>
        <v>0</v>
      </c>
      <c r="N108" s="433"/>
      <c r="O108" s="297"/>
      <c r="P108" s="243"/>
      <c r="Q108" s="244">
        <f t="shared" ref="Q108:Q109" si="119">O108+P108</f>
        <v>0</v>
      </c>
    </row>
    <row r="109" spans="1:23">
      <c r="A109" s="286"/>
      <c r="B109" s="286"/>
      <c r="C109" s="286"/>
      <c r="D109" s="286"/>
      <c r="E109" s="286"/>
      <c r="F109" s="286"/>
      <c r="G109" s="286"/>
      <c r="H109" s="286"/>
      <c r="I109" s="286"/>
      <c r="J109" s="422" t="s">
        <v>288</v>
      </c>
      <c r="K109" s="422"/>
      <c r="L109" s="422"/>
      <c r="M109" s="436">
        <f>ThirdPCS2</f>
        <v>0</v>
      </c>
      <c r="N109" s="437"/>
      <c r="O109" s="298"/>
      <c r="P109" s="176"/>
      <c r="Q109" s="296">
        <f t="shared" si="119"/>
        <v>0</v>
      </c>
    </row>
    <row r="110" spans="1:23" ht="13.8" thickBot="1">
      <c r="A110" s="44"/>
      <c r="J110" s="430" t="s">
        <v>285</v>
      </c>
      <c r="K110" s="430"/>
      <c r="L110" s="430"/>
      <c r="M110" s="430"/>
      <c r="N110" s="430"/>
      <c r="O110" s="282">
        <f>SUM(O107:O109)</f>
        <v>0</v>
      </c>
      <c r="P110" s="283">
        <f t="shared" ref="P110:Q110" si="120">SUM(P107:P109)</f>
        <v>0</v>
      </c>
      <c r="Q110" s="284">
        <f t="shared" si="120"/>
        <v>0</v>
      </c>
    </row>
    <row r="111" spans="1:23">
      <c r="A111" s="495"/>
      <c r="B111" s="495"/>
      <c r="C111" s="495"/>
      <c r="N111" s="12"/>
      <c r="O111" s="36"/>
      <c r="P111" s="36"/>
      <c r="Q111" s="36"/>
    </row>
    <row r="112" spans="1:23">
      <c r="A112" s="495"/>
      <c r="B112" s="495"/>
      <c r="C112" s="495"/>
      <c r="D112" s="441"/>
      <c r="E112" s="442"/>
      <c r="F112" s="442"/>
      <c r="G112" s="442"/>
      <c r="H112" s="442"/>
      <c r="I112" s="442"/>
      <c r="J112" s="442"/>
      <c r="K112" s="442"/>
      <c r="L112" s="442"/>
      <c r="N112" s="12"/>
      <c r="O112" s="36"/>
      <c r="P112" s="36"/>
      <c r="Q112" s="36"/>
    </row>
    <row r="113" spans="1:17">
      <c r="A113" s="2"/>
      <c r="D113" s="442"/>
      <c r="E113" s="442"/>
      <c r="F113" s="442"/>
      <c r="G113" s="442"/>
      <c r="H113" s="442"/>
      <c r="I113" s="442"/>
      <c r="J113" s="442"/>
      <c r="K113" s="442"/>
      <c r="L113" s="442"/>
      <c r="N113" s="12"/>
      <c r="O113" s="36"/>
      <c r="P113" s="36"/>
      <c r="Q113" s="36"/>
    </row>
    <row r="114" spans="1:17">
      <c r="A114" s="2"/>
      <c r="D114" s="146"/>
      <c r="E114" s="146"/>
      <c r="F114" s="146"/>
      <c r="G114" s="146"/>
      <c r="H114" s="146"/>
      <c r="I114" s="146"/>
      <c r="J114" s="146"/>
      <c r="K114" s="146"/>
      <c r="L114" s="146"/>
      <c r="N114" s="101"/>
      <c r="O114" s="101"/>
      <c r="P114" s="101"/>
      <c r="Q114" s="101"/>
    </row>
    <row r="116" spans="1:17">
      <c r="Q116" s="38"/>
    </row>
    <row r="118" spans="1:17">
      <c r="Q118" s="38"/>
    </row>
  </sheetData>
  <mergeCells count="134">
    <mergeCell ref="A1:U1"/>
    <mergeCell ref="H2:N2"/>
    <mergeCell ref="O2:T3"/>
    <mergeCell ref="A3:G3"/>
    <mergeCell ref="H3:J3"/>
    <mergeCell ref="K3:L3"/>
    <mergeCell ref="M3:N3"/>
    <mergeCell ref="J101:N101"/>
    <mergeCell ref="G94:N94"/>
    <mergeCell ref="A63:N63"/>
    <mergeCell ref="A65:N65"/>
    <mergeCell ref="B74:K74"/>
    <mergeCell ref="A75:N75"/>
    <mergeCell ref="M100:N100"/>
    <mergeCell ref="B68:E68"/>
    <mergeCell ref="B69:E69"/>
    <mergeCell ref="B70:E70"/>
    <mergeCell ref="K68:L68"/>
    <mergeCell ref="K69:L69"/>
    <mergeCell ref="K70:L70"/>
    <mergeCell ref="K83:L83"/>
    <mergeCell ref="K84:L84"/>
    <mergeCell ref="K85:L85"/>
    <mergeCell ref="A112:C112"/>
    <mergeCell ref="D112:L113"/>
    <mergeCell ref="A24:F24"/>
    <mergeCell ref="A4:F4"/>
    <mergeCell ref="H4:M4"/>
    <mergeCell ref="A6:F6"/>
    <mergeCell ref="A8:F8"/>
    <mergeCell ref="A10:F10"/>
    <mergeCell ref="A12:F12"/>
    <mergeCell ref="A14:F14"/>
    <mergeCell ref="A16:F16"/>
    <mergeCell ref="A18:F18"/>
    <mergeCell ref="A20:F20"/>
    <mergeCell ref="A22:F22"/>
    <mergeCell ref="A108:I108"/>
    <mergeCell ref="J108:L108"/>
    <mergeCell ref="M105:N105"/>
    <mergeCell ref="B106:E106"/>
    <mergeCell ref="A111:C111"/>
    <mergeCell ref="J109:L109"/>
    <mergeCell ref="J110:N110"/>
    <mergeCell ref="M108:N108"/>
    <mergeCell ref="M109:N109"/>
    <mergeCell ref="M106:N106"/>
    <mergeCell ref="S104:U104"/>
    <mergeCell ref="S105:T105"/>
    <mergeCell ref="S106:U106"/>
    <mergeCell ref="K99:L99"/>
    <mergeCell ref="B97:E97"/>
    <mergeCell ref="B98:E98"/>
    <mergeCell ref="B99:E99"/>
    <mergeCell ref="K97:L97"/>
    <mergeCell ref="K98:L98"/>
    <mergeCell ref="A26:F26"/>
    <mergeCell ref="A28:F28"/>
    <mergeCell ref="A30:F30"/>
    <mergeCell ref="A32:F32"/>
    <mergeCell ref="A34:F34"/>
    <mergeCell ref="A36:F36"/>
    <mergeCell ref="A38:F38"/>
    <mergeCell ref="A40:F40"/>
    <mergeCell ref="A42:F42"/>
    <mergeCell ref="A44:F44"/>
    <mergeCell ref="A46:F46"/>
    <mergeCell ref="A48:F48"/>
    <mergeCell ref="B83:E83"/>
    <mergeCell ref="B84:E84"/>
    <mergeCell ref="B85:E85"/>
    <mergeCell ref="A50:F50"/>
    <mergeCell ref="A52:F52"/>
    <mergeCell ref="A54:F54"/>
    <mergeCell ref="R9:S9"/>
    <mergeCell ref="R10:S10"/>
    <mergeCell ref="R11:S11"/>
    <mergeCell ref="R12:S12"/>
    <mergeCell ref="R13:S13"/>
    <mergeCell ref="R4:S4"/>
    <mergeCell ref="R5:S5"/>
    <mergeCell ref="R6:S6"/>
    <mergeCell ref="R7:S7"/>
    <mergeCell ref="R8:S8"/>
    <mergeCell ref="R19:S19"/>
    <mergeCell ref="R20:S20"/>
    <mergeCell ref="R21:S21"/>
    <mergeCell ref="R22:S22"/>
    <mergeCell ref="R23:S23"/>
    <mergeCell ref="R14:S14"/>
    <mergeCell ref="R15:S15"/>
    <mergeCell ref="R16:S16"/>
    <mergeCell ref="R17:S17"/>
    <mergeCell ref="R18:S18"/>
    <mergeCell ref="R29:S29"/>
    <mergeCell ref="R30:S30"/>
    <mergeCell ref="R31:S31"/>
    <mergeCell ref="R32:S32"/>
    <mergeCell ref="R33:S33"/>
    <mergeCell ref="R24:S24"/>
    <mergeCell ref="R25:S25"/>
    <mergeCell ref="R26:S26"/>
    <mergeCell ref="R27:S27"/>
    <mergeCell ref="R28:S28"/>
    <mergeCell ref="R39:S39"/>
    <mergeCell ref="R40:S40"/>
    <mergeCell ref="R41:S41"/>
    <mergeCell ref="R42:S42"/>
    <mergeCell ref="R43:S43"/>
    <mergeCell ref="R34:S34"/>
    <mergeCell ref="R35:S35"/>
    <mergeCell ref="R36:S36"/>
    <mergeCell ref="R37:S37"/>
    <mergeCell ref="R38:S38"/>
    <mergeCell ref="R49:S49"/>
    <mergeCell ref="R50:S50"/>
    <mergeCell ref="R51:S51"/>
    <mergeCell ref="R52:S52"/>
    <mergeCell ref="R53:S53"/>
    <mergeCell ref="R44:S44"/>
    <mergeCell ref="R45:S45"/>
    <mergeCell ref="R46:S46"/>
    <mergeCell ref="R47:S47"/>
    <mergeCell ref="R48:S48"/>
    <mergeCell ref="R59:S59"/>
    <mergeCell ref="R60:S60"/>
    <mergeCell ref="R61:S61"/>
    <mergeCell ref="R62:S62"/>
    <mergeCell ref="R63:S63"/>
    <mergeCell ref="R54:S54"/>
    <mergeCell ref="R55:S55"/>
    <mergeCell ref="R56:S56"/>
    <mergeCell ref="R57:S57"/>
    <mergeCell ref="R58:S58"/>
  </mergeCells>
  <conditionalFormatting sqref="N5 N7 N9 N11 N13 N15 N17 N19 N21 N23 N25 N27 N29 N31 N33 N35 N37 N39 N41 N43 N45 N47 N49 N51 N53">
    <cfRule type="expression" dxfId="19" priority="2">
      <formula>IF(NIH="Yes",OR(AND(G5=9,N5&gt;NIHcap09mo),AND(G5=12,N5&gt;NIHcap12mo)))</formula>
    </cfRule>
  </conditionalFormatting>
  <dataValidations count="7">
    <dataValidation type="whole" allowBlank="1" showInputMessage="1" showErrorMessage="1" promptTitle="Tuition Remission" prompt="Tuition Remission cannot be charged for partial months, round up to the next whole number" sqref="N93" xr:uid="{4F0EAF00-976B-42CD-911B-EF673E57AD34}">
      <formula1>0</formula1>
      <formula2>500</formula2>
    </dataValidation>
    <dataValidation type="custom" allowBlank="1" showInputMessage="1" showErrorMessage="1" promptTitle="Formula Protection" prompt="Expenses should be entered using lines to the left." sqref="O71 O74 O79 O86 O100" xr:uid="{FAFB789B-4FCB-864A-A27F-07EC652229C0}">
      <formula1>"""StopsOverwritingOfFormulas"""</formula1>
    </dataValidation>
    <dataValidation type="custom" allowBlank="1" showInputMessage="1" showErrorMessage="1" promptTitle="Formula Protection" prompt="Expenses calculated using data  entered on Subcontracts tab." sqref="N90" xr:uid="{A361D7E2-BBA6-1C46-8D5B-B380DFC08035}">
      <formula1>"""StopsOverwritingOfFormulas"""</formula1>
    </dataValidation>
    <dataValidation type="custom" allowBlank="1" showInputMessage="1" showErrorMessage="1" promptTitle="DO NOT enter data in this cell" prompt="Third party cost share data should be entered at the bottom of this spreadsheet." sqref="P90" xr:uid="{28B77714-F0FB-184D-8CEB-D11318741E99}">
      <formula1>"""StopsOverwritingOfFormulas"""</formula1>
    </dataValidation>
    <dataValidation type="custom" allowBlank="1" showInputMessage="1" showErrorMessage="1" promptTitle="Formula Protection" prompt="Tuition calculated based on # of GRA months entered to the left." sqref="O93" xr:uid="{176EADA7-F21B-B448-BA6C-B7025C8C25C8}">
      <formula1>"""StopsOverwritingOfFormulas"""</formula1>
    </dataValidation>
    <dataValidation type="custom" allowBlank="1" showInputMessage="1" showErrorMessage="1" promptTitle="Formula Protection" prompt="Enter subcontract information on Subcontracts tab." sqref="O90" xr:uid="{9377E296-B73C-D54F-B611-4D36D7939E29}">
      <formula1>"""StopsOverwritingOfFormulas"""</formula1>
    </dataValidation>
    <dataValidation type="custom" allowBlank="1" showInputMessage="1" showErrorMessage="1" promptTitle="DO NOT enter data in this cell" prompt="Enter the Start &amp; End dates on the Info tab to active this sheet on the Cumulative tab." sqref="H3:J3 M3:N3" xr:uid="{CEECB920-374B-4C44-BEC2-4FD44BCCE6A1}">
      <formula1>"""StopsOverwritingOfFormulas"""</formula1>
    </dataValidation>
  </dataValidations>
  <pageMargins left="1" right="1" top="1" bottom="1" header="0.5" footer="0.5"/>
  <pageSetup scale="5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B20393C0-66C3-416E-BB6D-9EC60A287090}">
            <xm:f>OR(GRA_Salary_Estimator!$I$52=0,$O$60&lt;GRA_Salary_Estimator!$I$52)</xm:f>
            <x14:dxf>
              <font>
                <b/>
                <i val="0"/>
                <strike val="0"/>
                <color rgb="FFFF0000"/>
              </font>
              <fill>
                <patternFill patternType="none">
                  <bgColor auto="1"/>
                </patternFill>
              </fill>
            </x14:dxf>
          </x14:cfRule>
          <xm:sqref>O60</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228</vt:i4>
      </vt:variant>
    </vt:vector>
  </HeadingPairs>
  <TitlesOfParts>
    <vt:vector size="249" baseType="lpstr">
      <vt:lpstr>Info</vt:lpstr>
      <vt:lpstr>GRA_Salary_Estimator</vt:lpstr>
      <vt:lpstr>Period 1</vt:lpstr>
      <vt:lpstr>Period 2</vt:lpstr>
      <vt:lpstr>Period 3</vt:lpstr>
      <vt:lpstr>Period 4</vt:lpstr>
      <vt:lpstr>Period 5</vt:lpstr>
      <vt:lpstr>Period 6</vt:lpstr>
      <vt:lpstr>Period 7</vt:lpstr>
      <vt:lpstr>Period 8</vt:lpstr>
      <vt:lpstr>Period 9</vt:lpstr>
      <vt:lpstr>Period 10</vt:lpstr>
      <vt:lpstr>Period 11</vt:lpstr>
      <vt:lpstr>Period 12</vt:lpstr>
      <vt:lpstr>Period 13</vt:lpstr>
      <vt:lpstr>Period 14</vt:lpstr>
      <vt:lpstr>Period 15</vt:lpstr>
      <vt:lpstr>Cumulative</vt:lpstr>
      <vt:lpstr>Subcontracts</vt:lpstr>
      <vt:lpstr>Overview</vt:lpstr>
      <vt:lpstr>Rates</vt:lpstr>
      <vt:lpstr>Begin_P1</vt:lpstr>
      <vt:lpstr>Begin_P10</vt:lpstr>
      <vt:lpstr>Begin_P11</vt:lpstr>
      <vt:lpstr>Begin_P12</vt:lpstr>
      <vt:lpstr>Begin_P13</vt:lpstr>
      <vt:lpstr>Begin_P14</vt:lpstr>
      <vt:lpstr>Begin_P15</vt:lpstr>
      <vt:lpstr>Begin_P2</vt:lpstr>
      <vt:lpstr>Begin_P3</vt:lpstr>
      <vt:lpstr>Begin_P4</vt:lpstr>
      <vt:lpstr>Begin_P5</vt:lpstr>
      <vt:lpstr>Begin_P6</vt:lpstr>
      <vt:lpstr>Begin_P7</vt:lpstr>
      <vt:lpstr>Begin_P8</vt:lpstr>
      <vt:lpstr>Begin_P9</vt:lpstr>
      <vt:lpstr>BudgetMax_YN</vt:lpstr>
      <vt:lpstr>BudgetMaxAmt</vt:lpstr>
      <vt:lpstr>CogAgcy</vt:lpstr>
      <vt:lpstr>CoL</vt:lpstr>
      <vt:lpstr>CoL_P10</vt:lpstr>
      <vt:lpstr>CoL_P11</vt:lpstr>
      <vt:lpstr>CoL_P12</vt:lpstr>
      <vt:lpstr>CoL_P13</vt:lpstr>
      <vt:lpstr>CoL_P14</vt:lpstr>
      <vt:lpstr>CoL_P15</vt:lpstr>
      <vt:lpstr>CoL_P2</vt:lpstr>
      <vt:lpstr>CoL_P3</vt:lpstr>
      <vt:lpstr>CoL_P4</vt:lpstr>
      <vt:lpstr>CoL_P5</vt:lpstr>
      <vt:lpstr>CoL_P6</vt:lpstr>
      <vt:lpstr>CoL_P7</vt:lpstr>
      <vt:lpstr>CoL_P8</vt:lpstr>
      <vt:lpstr>CoL_P9</vt:lpstr>
      <vt:lpstr>CostShr_YN</vt:lpstr>
      <vt:lpstr>CostShrBasis_Type</vt:lpstr>
      <vt:lpstr>CostShrFringe</vt:lpstr>
      <vt:lpstr>End_P1</vt:lpstr>
      <vt:lpstr>End_P10</vt:lpstr>
      <vt:lpstr>End_P11</vt:lpstr>
      <vt:lpstr>End_P12</vt:lpstr>
      <vt:lpstr>End_P13</vt:lpstr>
      <vt:lpstr>End_P14</vt:lpstr>
      <vt:lpstr>End_P15</vt:lpstr>
      <vt:lpstr>End_P2</vt:lpstr>
      <vt:lpstr>End_P3</vt:lpstr>
      <vt:lpstr>End_P4</vt:lpstr>
      <vt:lpstr>End_P5</vt:lpstr>
      <vt:lpstr>End_P6</vt:lpstr>
      <vt:lpstr>End_P7</vt:lpstr>
      <vt:lpstr>End_P8</vt:lpstr>
      <vt:lpstr>End_P9</vt:lpstr>
      <vt:lpstr>Fee</vt:lpstr>
      <vt:lpstr>Fee_Type</vt:lpstr>
      <vt:lpstr>Fringe_P1</vt:lpstr>
      <vt:lpstr>Fringe_P10</vt:lpstr>
      <vt:lpstr>Fringe_P11</vt:lpstr>
      <vt:lpstr>Fringe_P12</vt:lpstr>
      <vt:lpstr>Fringe_P13</vt:lpstr>
      <vt:lpstr>Fringe_P14</vt:lpstr>
      <vt:lpstr>Fringe_P15</vt:lpstr>
      <vt:lpstr>Fringe_P2</vt:lpstr>
      <vt:lpstr>Fringe_P3</vt:lpstr>
      <vt:lpstr>Fringe_P4</vt:lpstr>
      <vt:lpstr>Fringe_P5</vt:lpstr>
      <vt:lpstr>Fringe_P6</vt:lpstr>
      <vt:lpstr>Fringe_P7</vt:lpstr>
      <vt:lpstr>Fringe_P8</vt:lpstr>
      <vt:lpstr>Fringe_P9</vt:lpstr>
      <vt:lpstr>FringeGrad_P1</vt:lpstr>
      <vt:lpstr>FringeGrad_P10</vt:lpstr>
      <vt:lpstr>FringeGrad_P11</vt:lpstr>
      <vt:lpstr>FringeGrad_P12</vt:lpstr>
      <vt:lpstr>FringeGrad_P13</vt:lpstr>
      <vt:lpstr>FringeGrad_P14</vt:lpstr>
      <vt:lpstr>FringeGrad_P15</vt:lpstr>
      <vt:lpstr>FringeGrad_P2</vt:lpstr>
      <vt:lpstr>FringeGrad_P3</vt:lpstr>
      <vt:lpstr>FringeGrad_P4</vt:lpstr>
      <vt:lpstr>FringeGrad_P5</vt:lpstr>
      <vt:lpstr>FringeGrad_P6</vt:lpstr>
      <vt:lpstr>FringeGrad_P7</vt:lpstr>
      <vt:lpstr>FringeGrad_P8</vt:lpstr>
      <vt:lpstr>FringeGrad_P9</vt:lpstr>
      <vt:lpstr>FringePD_P1</vt:lpstr>
      <vt:lpstr>FringePD_P10</vt:lpstr>
      <vt:lpstr>FringePD_P11</vt:lpstr>
      <vt:lpstr>FringePD_P12</vt:lpstr>
      <vt:lpstr>FringePD_P13</vt:lpstr>
      <vt:lpstr>FringePD_P14</vt:lpstr>
      <vt:lpstr>FringePD_P15</vt:lpstr>
      <vt:lpstr>FringePD_P2</vt:lpstr>
      <vt:lpstr>FringePD_P3</vt:lpstr>
      <vt:lpstr>FringePD_P4</vt:lpstr>
      <vt:lpstr>FringePD_P5</vt:lpstr>
      <vt:lpstr>FringePD_P6</vt:lpstr>
      <vt:lpstr>FringePD_P7</vt:lpstr>
      <vt:lpstr>FringePD_P8</vt:lpstr>
      <vt:lpstr>FringePD_P9</vt:lpstr>
      <vt:lpstr>FringeUnderGrad_P1</vt:lpstr>
      <vt:lpstr>FringeUnderGrad_P10</vt:lpstr>
      <vt:lpstr>FringeUnderGrad_P11</vt:lpstr>
      <vt:lpstr>FringeUnderGrad_P12</vt:lpstr>
      <vt:lpstr>FringeUnderGrad_P13</vt:lpstr>
      <vt:lpstr>FringeUnderGrad_P14</vt:lpstr>
      <vt:lpstr>FringeUnderGrad_P15</vt:lpstr>
      <vt:lpstr>FringeUnderGrad_P2</vt:lpstr>
      <vt:lpstr>FringeUnderGrad_P3</vt:lpstr>
      <vt:lpstr>FringeUnderGrad_P4</vt:lpstr>
      <vt:lpstr>FringeUnderGrad_P5</vt:lpstr>
      <vt:lpstr>FringeUnderGrad_P6</vt:lpstr>
      <vt:lpstr>FringeUnderGrad_P7</vt:lpstr>
      <vt:lpstr>FringeUnderGrad_P8</vt:lpstr>
      <vt:lpstr>FringeUnderGrad_P9</vt:lpstr>
      <vt:lpstr>GRA_MoPay01</vt:lpstr>
      <vt:lpstr>GRA_MoPay02</vt:lpstr>
      <vt:lpstr>GRA_MoPay03</vt:lpstr>
      <vt:lpstr>GRA_MoPay04</vt:lpstr>
      <vt:lpstr>GRA_MoPay05</vt:lpstr>
      <vt:lpstr>GRA_MoPay06</vt:lpstr>
      <vt:lpstr>GRA_MoPay07</vt:lpstr>
      <vt:lpstr>GRA_MoPay08</vt:lpstr>
      <vt:lpstr>GRA_MoPay09</vt:lpstr>
      <vt:lpstr>GRA_MoPay10</vt:lpstr>
      <vt:lpstr>GRA_MoPay11</vt:lpstr>
      <vt:lpstr>GRA_MoPay12</vt:lpstr>
      <vt:lpstr>GradStudent_P1</vt:lpstr>
      <vt:lpstr>GradStudent_P10</vt:lpstr>
      <vt:lpstr>GradStudent_P11</vt:lpstr>
      <vt:lpstr>GradStudent_P12</vt:lpstr>
      <vt:lpstr>GradStudent_P13</vt:lpstr>
      <vt:lpstr>GradStudent_P14</vt:lpstr>
      <vt:lpstr>GradStudent_P15</vt:lpstr>
      <vt:lpstr>GradStudent_P2</vt:lpstr>
      <vt:lpstr>GradStudent_P3</vt:lpstr>
      <vt:lpstr>GradStudent_P4</vt:lpstr>
      <vt:lpstr>GradStudent_P5</vt:lpstr>
      <vt:lpstr>GradStudent_P6</vt:lpstr>
      <vt:lpstr>GradStudent_P7</vt:lpstr>
      <vt:lpstr>GradStudent_P8</vt:lpstr>
      <vt:lpstr>GradStudent_P9</vt:lpstr>
      <vt:lpstr>IDC_Base</vt:lpstr>
      <vt:lpstr>IDC_Delta_P1</vt:lpstr>
      <vt:lpstr>IDC_Delta_P10</vt:lpstr>
      <vt:lpstr>IDC_Delta_P11</vt:lpstr>
      <vt:lpstr>IDC_Delta_P12</vt:lpstr>
      <vt:lpstr>IDC_Delta_P13</vt:lpstr>
      <vt:lpstr>IDC_Delta_P14</vt:lpstr>
      <vt:lpstr>IDC_Delta_P15</vt:lpstr>
      <vt:lpstr>IDC_Delta_P2</vt:lpstr>
      <vt:lpstr>IDC_Delta_P3</vt:lpstr>
      <vt:lpstr>IDC_Delta_P4</vt:lpstr>
      <vt:lpstr>IDC_Delta_P5</vt:lpstr>
      <vt:lpstr>IDC_Delta_P6</vt:lpstr>
      <vt:lpstr>IDC_Delta_P7</vt:lpstr>
      <vt:lpstr>IDC_Delta_P8</vt:lpstr>
      <vt:lpstr>IDC_Delta_P9</vt:lpstr>
      <vt:lpstr>IDC_Limit</vt:lpstr>
      <vt:lpstr>IDC_LimitAmt</vt:lpstr>
      <vt:lpstr>IDC_OU</vt:lpstr>
      <vt:lpstr>IDC_OU_P1</vt:lpstr>
      <vt:lpstr>IDC_OU_P10</vt:lpstr>
      <vt:lpstr>IDC_OU_P11</vt:lpstr>
      <vt:lpstr>IDC_OU_P12</vt:lpstr>
      <vt:lpstr>IDC_OU_P13</vt:lpstr>
      <vt:lpstr>IDC_OU_P14</vt:lpstr>
      <vt:lpstr>IDC_OU_P15</vt:lpstr>
      <vt:lpstr>IDC_OU_P2</vt:lpstr>
      <vt:lpstr>IDC_OU_P3</vt:lpstr>
      <vt:lpstr>IDC_OU_P4</vt:lpstr>
      <vt:lpstr>IDC_OU_P5</vt:lpstr>
      <vt:lpstr>IDC_OU_P6</vt:lpstr>
      <vt:lpstr>IDC_OU_P7</vt:lpstr>
      <vt:lpstr>IDC_OU_P8</vt:lpstr>
      <vt:lpstr>IDC_OU_P9</vt:lpstr>
      <vt:lpstr>IDC_P1</vt:lpstr>
      <vt:lpstr>IDC_P10</vt:lpstr>
      <vt:lpstr>IDC_P11</vt:lpstr>
      <vt:lpstr>IDC_P12</vt:lpstr>
      <vt:lpstr>IDC_P13</vt:lpstr>
      <vt:lpstr>IDC_P14</vt:lpstr>
      <vt:lpstr>IDC_P15</vt:lpstr>
      <vt:lpstr>IDC_P2</vt:lpstr>
      <vt:lpstr>IDC_P3</vt:lpstr>
      <vt:lpstr>IDC_P4</vt:lpstr>
      <vt:lpstr>IDC_P5</vt:lpstr>
      <vt:lpstr>IDC_P6</vt:lpstr>
      <vt:lpstr>IDC_P7</vt:lpstr>
      <vt:lpstr>IDC_P8</vt:lpstr>
      <vt:lpstr>IDC_P9</vt:lpstr>
      <vt:lpstr>Mult_P1</vt:lpstr>
      <vt:lpstr>Mult_P10</vt:lpstr>
      <vt:lpstr>Mult_P11</vt:lpstr>
      <vt:lpstr>Mult_P12</vt:lpstr>
      <vt:lpstr>Mult_P13</vt:lpstr>
      <vt:lpstr>Mult_P14</vt:lpstr>
      <vt:lpstr>Mult_P15</vt:lpstr>
      <vt:lpstr>Mult_P2</vt:lpstr>
      <vt:lpstr>Mult_P3</vt:lpstr>
      <vt:lpstr>Mult_P4</vt:lpstr>
      <vt:lpstr>Mult_P5</vt:lpstr>
      <vt:lpstr>Mult_P6</vt:lpstr>
      <vt:lpstr>Mult_P7</vt:lpstr>
      <vt:lpstr>Mult_P8</vt:lpstr>
      <vt:lpstr>Mult_P9</vt:lpstr>
      <vt:lpstr>NIH</vt:lpstr>
      <vt:lpstr>NIHcap09mo</vt:lpstr>
      <vt:lpstr>NIHcap12mo</vt:lpstr>
      <vt:lpstr>Cumulative!Print_Area</vt:lpstr>
      <vt:lpstr>GRA_Salary_Estimator!Print_Area</vt:lpstr>
      <vt:lpstr>'Period 1'!Print_Area</vt:lpstr>
      <vt:lpstr>'Period 10'!Print_Area</vt:lpstr>
      <vt:lpstr>'Period 11'!Print_Area</vt:lpstr>
      <vt:lpstr>'Period 12'!Print_Area</vt:lpstr>
      <vt:lpstr>'Period 13'!Print_Area</vt:lpstr>
      <vt:lpstr>'Period 14'!Print_Area</vt:lpstr>
      <vt:lpstr>'Period 15'!Print_Area</vt:lpstr>
      <vt:lpstr>'Period 2'!Print_Area</vt:lpstr>
      <vt:lpstr>'Period 3'!Print_Area</vt:lpstr>
      <vt:lpstr>'Period 4'!Print_Area</vt:lpstr>
      <vt:lpstr>'Period 5'!Print_Area</vt:lpstr>
      <vt:lpstr>'Period 6'!Print_Area</vt:lpstr>
      <vt:lpstr>'Period 7'!Print_Area</vt:lpstr>
      <vt:lpstr>'Period 8'!Print_Area</vt:lpstr>
      <vt:lpstr>'Period 9'!Print_Area</vt:lpstr>
      <vt:lpstr>RAD</vt:lpstr>
      <vt:lpstr>SubIDClimit</vt:lpstr>
      <vt:lpstr>ThirdPCS1</vt:lpstr>
      <vt:lpstr>ThirdPCS2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Deborah Bergman</dc:creator>
  <cp:lastModifiedBy>Bergman, Deborah L.</cp:lastModifiedBy>
  <cp:lastPrinted>2025-12-11T18:59:35Z</cp:lastPrinted>
  <dcterms:created xsi:type="dcterms:W3CDTF">1997-03-21T15:54:17Z</dcterms:created>
  <dcterms:modified xsi:type="dcterms:W3CDTF">2025-12-11T19:05:00Z</dcterms:modified>
</cp:coreProperties>
</file>